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65" windowWidth="19035" windowHeight="9390" tabRatio="949"/>
  </bookViews>
  <sheets>
    <sheet name="T.I" sheetId="26" r:id="rId1"/>
    <sheet name="T.II" sheetId="2" r:id="rId2"/>
    <sheet name="T.III" sheetId="6" r:id="rId3"/>
    <sheet name="T.IV" sheetId="28" r:id="rId4"/>
    <sheet name="T.V" sheetId="27" r:id="rId5"/>
    <sheet name="T.VI" sheetId="31" r:id="rId6"/>
    <sheet name="T.VII" sheetId="29" r:id="rId7"/>
    <sheet name="T.VIII" sheetId="32" r:id="rId8"/>
    <sheet name="T.IX T.X T.XI" sheetId="12" r:id="rId9"/>
    <sheet name="T.XII" sheetId="48" r:id="rId10"/>
    <sheet name="T.XIII" sheetId="47" r:id="rId11"/>
    <sheet name="T.XIV A" sheetId="50" r:id="rId12"/>
    <sheet name="T.XIV B" sheetId="53" r:id="rId13"/>
    <sheet name="T.XIV C" sheetId="52" r:id="rId14"/>
    <sheet name="T.XV" sheetId="3" r:id="rId15"/>
    <sheet name="T.XVI" sheetId="15" r:id="rId16"/>
    <sheet name="T.XVII" sheetId="49" r:id="rId17"/>
    <sheet name="T.XVIII A" sheetId="55" r:id="rId18"/>
    <sheet name="T.XVIII B" sheetId="56" r:id="rId19"/>
    <sheet name="T.XVIII C" sheetId="54" r:id="rId20"/>
    <sheet name="T.XIX" sheetId="37" r:id="rId21"/>
    <sheet name="T.XX" sheetId="40" r:id="rId22"/>
    <sheet name="T.XXI" sheetId="39" r:id="rId23"/>
    <sheet name="T.XXII A" sheetId="34" r:id="rId24"/>
    <sheet name="T.XXII B" sheetId="57" r:id="rId25"/>
    <sheet name="T.XXIII" sheetId="41" r:id="rId26"/>
    <sheet name="T.XXIV" sheetId="42" r:id="rId27"/>
    <sheet name="T.XXV" sheetId="17" r:id="rId28"/>
    <sheet name="T.XXV A" sheetId="58" r:id="rId29"/>
    <sheet name="T.XXVI" sheetId="43" r:id="rId30"/>
    <sheet name="T.XXVII" sheetId="44" r:id="rId31"/>
    <sheet name="T.XXVIII" sheetId="45" r:id="rId32"/>
    <sheet name="T.XXIX" sheetId="18" r:id="rId33"/>
    <sheet name="T.XXX" sheetId="46" r:id="rId34"/>
    <sheet name="T.XXXI" sheetId="21" r:id="rId35"/>
  </sheets>
  <calcPr calcId="145621"/>
</workbook>
</file>

<file path=xl/calcChain.xml><?xml version="1.0" encoding="utf-8"?>
<calcChain xmlns="http://schemas.openxmlformats.org/spreadsheetml/2006/main">
  <c r="H10" i="58" l="1"/>
  <c r="H9" i="58"/>
  <c r="C36" i="27"/>
  <c r="C26" i="27"/>
  <c r="C8" i="27"/>
  <c r="E15" i="45" l="1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J9" i="58"/>
  <c r="I9" i="58"/>
  <c r="E9" i="58"/>
  <c r="D9" i="58"/>
  <c r="C9" i="58"/>
  <c r="H31" i="17" l="1"/>
  <c r="I9" i="50"/>
  <c r="H9" i="50"/>
  <c r="F20" i="43" l="1"/>
  <c r="J20" i="43"/>
  <c r="J32" i="43"/>
  <c r="G8" i="17"/>
  <c r="D12" i="27"/>
  <c r="F12" i="37" l="1"/>
  <c r="F11" i="37"/>
  <c r="F10" i="37"/>
  <c r="M12" i="40"/>
  <c r="M11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0" i="40"/>
  <c r="Q12" i="40"/>
  <c r="I11" i="40"/>
  <c r="I35" i="40"/>
  <c r="I32" i="40"/>
  <c r="I31" i="40"/>
  <c r="I28" i="40"/>
  <c r="I27" i="40"/>
  <c r="I24" i="40"/>
  <c r="I23" i="40"/>
  <c r="I20" i="40"/>
  <c r="I19" i="40"/>
  <c r="I16" i="40"/>
  <c r="I15" i="40"/>
  <c r="I12" i="40"/>
  <c r="H10" i="40"/>
  <c r="H10" i="37"/>
  <c r="G10" i="40"/>
  <c r="F10" i="40"/>
  <c r="C35" i="40"/>
  <c r="Q35" i="40" s="1"/>
  <c r="C34" i="40"/>
  <c r="I34" i="40" s="1"/>
  <c r="C33" i="40"/>
  <c r="Q33" i="40" s="1"/>
  <c r="C32" i="40"/>
  <c r="Q32" i="40" s="1"/>
  <c r="C31" i="40"/>
  <c r="Q31" i="40" s="1"/>
  <c r="C30" i="40"/>
  <c r="I30" i="40" s="1"/>
  <c r="C29" i="40"/>
  <c r="I29" i="40" s="1"/>
  <c r="C28" i="40"/>
  <c r="Q28" i="40" s="1"/>
  <c r="C27" i="40"/>
  <c r="Q27" i="40" s="1"/>
  <c r="C26" i="40"/>
  <c r="I26" i="40" s="1"/>
  <c r="C25" i="40"/>
  <c r="I25" i="40" s="1"/>
  <c r="C24" i="40"/>
  <c r="Q24" i="40" s="1"/>
  <c r="C23" i="40"/>
  <c r="Q23" i="40" s="1"/>
  <c r="C22" i="40"/>
  <c r="I22" i="40" s="1"/>
  <c r="C21" i="40"/>
  <c r="I21" i="40" s="1"/>
  <c r="C20" i="40"/>
  <c r="Q20" i="40" s="1"/>
  <c r="C19" i="40"/>
  <c r="Q19" i="40" s="1"/>
  <c r="C18" i="40"/>
  <c r="I18" i="40" s="1"/>
  <c r="C17" i="40"/>
  <c r="I17" i="40" s="1"/>
  <c r="C16" i="40"/>
  <c r="Q16" i="40" s="1"/>
  <c r="C15" i="40"/>
  <c r="Q15" i="40" s="1"/>
  <c r="C14" i="40"/>
  <c r="I14" i="40" s="1"/>
  <c r="C13" i="40"/>
  <c r="I13" i="40" s="1"/>
  <c r="C12" i="40"/>
  <c r="C11" i="40"/>
  <c r="J11" i="40" s="1"/>
  <c r="L10" i="39"/>
  <c r="L9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N11" i="39"/>
  <c r="N9" i="39"/>
  <c r="M11" i="39"/>
  <c r="M10" i="39"/>
  <c r="M9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32" i="39"/>
  <c r="G31" i="39"/>
  <c r="G28" i="39"/>
  <c r="G27" i="39"/>
  <c r="G24" i="39"/>
  <c r="G23" i="39"/>
  <c r="G20" i="39"/>
  <c r="G19" i="39"/>
  <c r="G16" i="39"/>
  <c r="G15" i="39"/>
  <c r="G12" i="39"/>
  <c r="G11" i="39"/>
  <c r="C34" i="39"/>
  <c r="G34" i="39" s="1"/>
  <c r="C33" i="39"/>
  <c r="G33" i="39" s="1"/>
  <c r="C32" i="39"/>
  <c r="C31" i="39"/>
  <c r="C30" i="39"/>
  <c r="G30" i="39" s="1"/>
  <c r="C29" i="39"/>
  <c r="G29" i="39" s="1"/>
  <c r="C28" i="39"/>
  <c r="C27" i="39"/>
  <c r="C26" i="39"/>
  <c r="G26" i="39" s="1"/>
  <c r="C25" i="39"/>
  <c r="G25" i="39" s="1"/>
  <c r="C24" i="39"/>
  <c r="C23" i="39"/>
  <c r="C22" i="39"/>
  <c r="G22" i="39" s="1"/>
  <c r="C21" i="39"/>
  <c r="G21" i="39" s="1"/>
  <c r="C20" i="39"/>
  <c r="C19" i="39"/>
  <c r="C18" i="39"/>
  <c r="G18" i="39" s="1"/>
  <c r="C17" i="39"/>
  <c r="G17" i="39" s="1"/>
  <c r="C16" i="39"/>
  <c r="C15" i="39"/>
  <c r="C14" i="39"/>
  <c r="G14" i="39" s="1"/>
  <c r="C13" i="39"/>
  <c r="G13" i="39" s="1"/>
  <c r="C12" i="39"/>
  <c r="C11" i="39"/>
  <c r="C10" i="39"/>
  <c r="G10" i="39" s="1"/>
  <c r="C9" i="39"/>
  <c r="G9" i="39" s="1"/>
  <c r="F9" i="39"/>
  <c r="K9" i="39"/>
  <c r="M31" i="52"/>
  <c r="L31" i="52"/>
  <c r="K31" i="52"/>
  <c r="J31" i="52"/>
  <c r="I31" i="52"/>
  <c r="H31" i="52"/>
  <c r="G31" i="52"/>
  <c r="M9" i="52"/>
  <c r="L9" i="52"/>
  <c r="K9" i="52"/>
  <c r="J9" i="52"/>
  <c r="I9" i="52"/>
  <c r="H9" i="52"/>
  <c r="G9" i="52"/>
  <c r="Q17" i="40" l="1"/>
  <c r="Q21" i="40"/>
  <c r="Q25" i="40"/>
  <c r="Q29" i="40"/>
  <c r="Q13" i="40"/>
  <c r="Q18" i="40"/>
  <c r="Q26" i="40"/>
  <c r="Q30" i="40"/>
  <c r="Q34" i="40"/>
  <c r="I33" i="40"/>
  <c r="Q14" i="40"/>
  <c r="Q22" i="40"/>
  <c r="Q11" i="40"/>
  <c r="F9" i="27" l="1"/>
  <c r="H12" i="45" l="1"/>
  <c r="H19" i="45" l="1"/>
  <c r="E19" i="45"/>
  <c r="F18" i="45"/>
  <c r="E18" i="45"/>
  <c r="F17" i="45"/>
  <c r="E17" i="45"/>
  <c r="F16" i="45"/>
  <c r="E16" i="45"/>
  <c r="F15" i="45"/>
  <c r="F14" i="45"/>
  <c r="E14" i="45"/>
  <c r="F13" i="45"/>
  <c r="E13" i="45"/>
  <c r="F12" i="45"/>
  <c r="E12" i="45"/>
  <c r="F11" i="45"/>
  <c r="E11" i="45"/>
  <c r="G9" i="45"/>
  <c r="I18" i="45" s="1"/>
  <c r="E9" i="45"/>
  <c r="E8" i="45"/>
  <c r="G7" i="45"/>
  <c r="H8" i="45" s="1"/>
  <c r="H11" i="45" l="1"/>
  <c r="H13" i="45"/>
  <c r="H14" i="45"/>
  <c r="H15" i="45"/>
  <c r="H16" i="45"/>
  <c r="H17" i="45"/>
  <c r="H18" i="45"/>
  <c r="H9" i="45"/>
  <c r="I11" i="45"/>
  <c r="I12" i="45"/>
  <c r="I13" i="45"/>
  <c r="I14" i="45"/>
  <c r="I15" i="45"/>
  <c r="I16" i="45"/>
  <c r="I17" i="45"/>
  <c r="G58" i="57"/>
  <c r="G56" i="57"/>
  <c r="G54" i="57"/>
  <c r="G52" i="57"/>
  <c r="G50" i="57"/>
  <c r="G48" i="57"/>
  <c r="G46" i="57"/>
  <c r="G44" i="57"/>
  <c r="G42" i="57"/>
  <c r="G40" i="57"/>
  <c r="G38" i="57"/>
  <c r="G36" i="57"/>
  <c r="G34" i="57"/>
  <c r="G32" i="57"/>
  <c r="G30" i="57"/>
  <c r="G28" i="57"/>
  <c r="G26" i="57"/>
  <c r="G24" i="57"/>
  <c r="G22" i="57"/>
  <c r="G20" i="57"/>
  <c r="G18" i="57"/>
  <c r="G16" i="57"/>
  <c r="G14" i="57"/>
  <c r="G12" i="57"/>
  <c r="G10" i="57"/>
  <c r="K30" i="17" l="1"/>
  <c r="K29" i="17"/>
  <c r="K28" i="17"/>
  <c r="K27" i="17"/>
  <c r="K26" i="17"/>
  <c r="K25" i="17"/>
  <c r="N30" i="17"/>
  <c r="M30" i="17"/>
  <c r="N29" i="17"/>
  <c r="M29" i="17"/>
  <c r="N28" i="17"/>
  <c r="M28" i="17"/>
  <c r="N27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N20" i="17"/>
  <c r="M20" i="17"/>
  <c r="N19" i="17"/>
  <c r="M19" i="17"/>
  <c r="N18" i="17"/>
  <c r="M18" i="17"/>
  <c r="N17" i="17"/>
  <c r="M17" i="17"/>
  <c r="N16" i="17"/>
  <c r="M16" i="17"/>
  <c r="N15" i="17"/>
  <c r="M15" i="17"/>
  <c r="N14" i="17"/>
  <c r="M14" i="17"/>
  <c r="N13" i="17"/>
  <c r="M13" i="17"/>
  <c r="N12" i="17"/>
  <c r="M12" i="17"/>
  <c r="N11" i="17"/>
  <c r="M11" i="17"/>
  <c r="N10" i="17"/>
  <c r="M10" i="17"/>
  <c r="G17" i="41"/>
  <c r="G16" i="41"/>
  <c r="G15" i="41"/>
  <c r="G14" i="41"/>
  <c r="G13" i="41"/>
  <c r="G12" i="41"/>
  <c r="G11" i="41"/>
  <c r="G10" i="41"/>
  <c r="G9" i="41"/>
  <c r="G8" i="41"/>
  <c r="G7" i="41"/>
  <c r="F17" i="41"/>
  <c r="F16" i="41"/>
  <c r="F15" i="41"/>
  <c r="F14" i="41"/>
  <c r="F13" i="41"/>
  <c r="F12" i="41"/>
  <c r="F11" i="41"/>
  <c r="F10" i="41"/>
  <c r="F9" i="41"/>
  <c r="F8" i="41"/>
  <c r="F7" i="41"/>
  <c r="D8" i="57"/>
  <c r="E14" i="57" s="1"/>
  <c r="G8" i="57"/>
  <c r="F8" i="57"/>
  <c r="F17" i="37"/>
  <c r="F16" i="37"/>
  <c r="F15" i="37"/>
  <c r="F14" i="37"/>
  <c r="F13" i="37"/>
  <c r="D17" i="37"/>
  <c r="D16" i="37"/>
  <c r="D15" i="37"/>
  <c r="D14" i="37"/>
  <c r="D13" i="37"/>
  <c r="D12" i="37"/>
  <c r="D11" i="37"/>
  <c r="D10" i="37"/>
  <c r="E58" i="57" l="1"/>
  <c r="E56" i="57"/>
  <c r="E30" i="57"/>
  <c r="E38" i="57"/>
  <c r="E46" i="57"/>
  <c r="E24" i="57"/>
  <c r="E54" i="57"/>
  <c r="E22" i="57"/>
  <c r="E40" i="57"/>
  <c r="E16" i="57"/>
  <c r="E32" i="57"/>
  <c r="E48" i="57"/>
  <c r="E12" i="57"/>
  <c r="E20" i="57"/>
  <c r="E28" i="57"/>
  <c r="E36" i="57"/>
  <c r="E44" i="57"/>
  <c r="E52" i="57"/>
  <c r="E10" i="57"/>
  <c r="E18" i="57"/>
  <c r="E26" i="57"/>
  <c r="E34" i="57"/>
  <c r="E42" i="57"/>
  <c r="E50" i="57"/>
  <c r="D19" i="41"/>
  <c r="E18" i="41"/>
  <c r="D18" i="41"/>
  <c r="G18" i="41" l="1"/>
  <c r="F18" i="41"/>
  <c r="E19" i="41"/>
  <c r="E8" i="57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K16" i="34"/>
  <c r="F8" i="34"/>
  <c r="G19" i="41" l="1"/>
  <c r="F19" i="41"/>
  <c r="N32" i="34"/>
  <c r="M32" i="34"/>
  <c r="N31" i="34"/>
  <c r="M31" i="34"/>
  <c r="N30" i="34"/>
  <c r="M30" i="34"/>
  <c r="N29" i="34"/>
  <c r="M29" i="34"/>
  <c r="N28" i="34"/>
  <c r="M28" i="34"/>
  <c r="N27" i="34"/>
  <c r="M27" i="34"/>
  <c r="N26" i="34"/>
  <c r="M26" i="34"/>
  <c r="N25" i="34"/>
  <c r="M25" i="34"/>
  <c r="N24" i="34"/>
  <c r="M24" i="34"/>
  <c r="N23" i="34"/>
  <c r="M23" i="34"/>
  <c r="N22" i="34"/>
  <c r="M22" i="34"/>
  <c r="N21" i="34"/>
  <c r="M21" i="34"/>
  <c r="N20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10" i="34"/>
  <c r="M10" i="34"/>
  <c r="N9" i="34"/>
  <c r="M9" i="34"/>
  <c r="K32" i="34"/>
  <c r="J32" i="34"/>
  <c r="K31" i="34"/>
  <c r="L31" i="34" s="1"/>
  <c r="J31" i="34"/>
  <c r="K30" i="34"/>
  <c r="J30" i="34"/>
  <c r="K29" i="34"/>
  <c r="L29" i="34" s="1"/>
  <c r="J29" i="34"/>
  <c r="K28" i="34"/>
  <c r="J28" i="34"/>
  <c r="K27" i="34"/>
  <c r="L27" i="34" s="1"/>
  <c r="J27" i="34"/>
  <c r="K26" i="34"/>
  <c r="J26" i="34"/>
  <c r="K25" i="34"/>
  <c r="L25" i="34" s="1"/>
  <c r="J25" i="34"/>
  <c r="K24" i="34"/>
  <c r="J24" i="34"/>
  <c r="K23" i="34"/>
  <c r="L23" i="34" s="1"/>
  <c r="J23" i="34"/>
  <c r="K22" i="34"/>
  <c r="J22" i="34"/>
  <c r="K21" i="34"/>
  <c r="L21" i="34" s="1"/>
  <c r="J21" i="34"/>
  <c r="K20" i="34"/>
  <c r="J20" i="34"/>
  <c r="K19" i="34"/>
  <c r="L19" i="34" s="1"/>
  <c r="J19" i="34"/>
  <c r="K18" i="34"/>
  <c r="J18" i="34"/>
  <c r="K17" i="34"/>
  <c r="L17" i="34" s="1"/>
  <c r="J17" i="34"/>
  <c r="J16" i="34"/>
  <c r="K15" i="34"/>
  <c r="L15" i="34" s="1"/>
  <c r="J15" i="34"/>
  <c r="K14" i="34"/>
  <c r="J14" i="34"/>
  <c r="K13" i="34"/>
  <c r="L13" i="34" s="1"/>
  <c r="J13" i="34"/>
  <c r="K12" i="34"/>
  <c r="J12" i="34"/>
  <c r="K11" i="34"/>
  <c r="L11" i="34" s="1"/>
  <c r="J11" i="34"/>
  <c r="K10" i="34"/>
  <c r="J10" i="34"/>
  <c r="K9" i="34"/>
  <c r="L9" i="34" s="1"/>
  <c r="J9" i="34"/>
  <c r="N8" i="34"/>
  <c r="M8" i="34"/>
  <c r="K8" i="34"/>
  <c r="J8" i="34"/>
  <c r="L32" i="34"/>
  <c r="L30" i="34"/>
  <c r="L28" i="34"/>
  <c r="L26" i="34"/>
  <c r="L24" i="34"/>
  <c r="L22" i="34"/>
  <c r="L20" i="34"/>
  <c r="L18" i="34"/>
  <c r="L16" i="34"/>
  <c r="L14" i="34"/>
  <c r="L12" i="34"/>
  <c r="L10" i="34"/>
  <c r="L8" i="34"/>
  <c r="S32" i="34"/>
  <c r="S31" i="34"/>
  <c r="S30" i="34"/>
  <c r="S29" i="34"/>
  <c r="S28" i="34"/>
  <c r="S27" i="34"/>
  <c r="S26" i="34"/>
  <c r="S25" i="34"/>
  <c r="S24" i="34"/>
  <c r="S23" i="34"/>
  <c r="S22" i="34"/>
  <c r="S21" i="34"/>
  <c r="S20" i="34"/>
  <c r="S19" i="34"/>
  <c r="S18" i="34"/>
  <c r="S17" i="34"/>
  <c r="S16" i="34"/>
  <c r="S15" i="34"/>
  <c r="S14" i="34"/>
  <c r="S13" i="34"/>
  <c r="S12" i="34"/>
  <c r="S11" i="34"/>
  <c r="S10" i="34"/>
  <c r="S9" i="34"/>
  <c r="S8" i="34"/>
  <c r="Z32" i="34"/>
  <c r="Z31" i="34"/>
  <c r="Z30" i="34"/>
  <c r="Z29" i="34"/>
  <c r="Z28" i="34"/>
  <c r="Z27" i="34"/>
  <c r="Z26" i="34"/>
  <c r="Z25" i="34"/>
  <c r="Z24" i="34"/>
  <c r="Z23" i="34"/>
  <c r="Z22" i="34"/>
  <c r="Z21" i="34"/>
  <c r="Z20" i="34"/>
  <c r="Z19" i="34"/>
  <c r="Z18" i="34"/>
  <c r="Z17" i="34"/>
  <c r="Z16" i="34"/>
  <c r="Z15" i="34"/>
  <c r="Z14" i="34"/>
  <c r="Z13" i="34"/>
  <c r="Z12" i="34"/>
  <c r="Z11" i="34"/>
  <c r="Z10" i="34"/>
  <c r="Z9" i="34"/>
  <c r="Z8" i="34"/>
  <c r="D18" i="34"/>
  <c r="D17" i="34"/>
  <c r="D16" i="34"/>
  <c r="D15" i="34"/>
  <c r="D14" i="34"/>
  <c r="D13" i="34"/>
  <c r="D12" i="34"/>
  <c r="D11" i="34"/>
  <c r="D10" i="34"/>
  <c r="D9" i="34"/>
  <c r="D23" i="34"/>
  <c r="D22" i="34"/>
  <c r="D21" i="34"/>
  <c r="D20" i="34"/>
  <c r="D19" i="34"/>
  <c r="I33" i="43" l="1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I8" i="43" l="1"/>
  <c r="P11" i="50" l="1"/>
  <c r="P10" i="50"/>
  <c r="O11" i="50"/>
  <c r="O10" i="50"/>
  <c r="N12" i="50" s="1"/>
  <c r="P12" i="50"/>
  <c r="Q12" i="50"/>
  <c r="Q11" i="50"/>
  <c r="Q10" i="50"/>
  <c r="O8" i="50"/>
  <c r="O12" i="50"/>
  <c r="N8" i="50"/>
  <c r="U8" i="50"/>
  <c r="T8" i="50"/>
  <c r="S8" i="50"/>
  <c r="R8" i="50"/>
  <c r="Q8" i="50"/>
  <c r="P8" i="50"/>
  <c r="U7" i="50"/>
  <c r="U6" i="50"/>
  <c r="T7" i="50"/>
  <c r="T6" i="50"/>
  <c r="S7" i="50"/>
  <c r="S6" i="50"/>
  <c r="R7" i="50"/>
  <c r="R6" i="50"/>
  <c r="Q7" i="50"/>
  <c r="Q6" i="50"/>
  <c r="P7" i="50"/>
  <c r="P6" i="50"/>
  <c r="O7" i="50"/>
  <c r="O6" i="50"/>
  <c r="U11" i="50" l="1"/>
  <c r="U10" i="50"/>
  <c r="T11" i="50"/>
  <c r="T10" i="50"/>
  <c r="T12" i="50" s="1"/>
  <c r="U5" i="50"/>
  <c r="T5" i="50"/>
  <c r="S5" i="50"/>
  <c r="R5" i="50"/>
  <c r="Q5" i="50"/>
  <c r="P5" i="50"/>
  <c r="O5" i="50"/>
  <c r="F41" i="50"/>
  <c r="F40" i="50"/>
  <c r="F39" i="50"/>
  <c r="F38" i="50"/>
  <c r="F37" i="50"/>
  <c r="L47" i="50"/>
  <c r="L48" i="50" s="1"/>
  <c r="K47" i="50"/>
  <c r="J47" i="50"/>
  <c r="J48" i="50" s="1"/>
  <c r="I47" i="50"/>
  <c r="H47" i="50"/>
  <c r="H48" i="50" s="1"/>
  <c r="G47" i="50"/>
  <c r="F47" i="50"/>
  <c r="K48" i="50" s="1"/>
  <c r="I46" i="50"/>
  <c r="L45" i="50"/>
  <c r="L46" i="50" s="1"/>
  <c r="K45" i="50"/>
  <c r="J45" i="50"/>
  <c r="J46" i="50" s="1"/>
  <c r="I45" i="50"/>
  <c r="H45" i="50"/>
  <c r="H46" i="50" s="1"/>
  <c r="G45" i="50"/>
  <c r="F45" i="50"/>
  <c r="K46" i="50" s="1"/>
  <c r="L43" i="50"/>
  <c r="L44" i="50" s="1"/>
  <c r="K43" i="50"/>
  <c r="J43" i="50"/>
  <c r="J44" i="50" s="1"/>
  <c r="I43" i="50"/>
  <c r="H43" i="50"/>
  <c r="H44" i="50" s="1"/>
  <c r="G43" i="50"/>
  <c r="F43" i="50"/>
  <c r="K44" i="50" s="1"/>
  <c r="I42" i="50"/>
  <c r="L41" i="50"/>
  <c r="L42" i="50" s="1"/>
  <c r="K41" i="50"/>
  <c r="J41" i="50"/>
  <c r="J42" i="50" s="1"/>
  <c r="I41" i="50"/>
  <c r="H41" i="50"/>
  <c r="H42" i="50" s="1"/>
  <c r="G41" i="50"/>
  <c r="K42" i="50"/>
  <c r="L39" i="50"/>
  <c r="L40" i="50" s="1"/>
  <c r="K39" i="50"/>
  <c r="J39" i="50"/>
  <c r="J40" i="50" s="1"/>
  <c r="I39" i="50"/>
  <c r="H39" i="50"/>
  <c r="H40" i="50" s="1"/>
  <c r="G39" i="50"/>
  <c r="K40" i="50"/>
  <c r="I38" i="50"/>
  <c r="L37" i="50"/>
  <c r="L38" i="50" s="1"/>
  <c r="K37" i="50"/>
  <c r="J37" i="50"/>
  <c r="J38" i="50" s="1"/>
  <c r="I37" i="50"/>
  <c r="H37" i="50"/>
  <c r="H38" i="50" s="1"/>
  <c r="G37" i="50"/>
  <c r="K38" i="50"/>
  <c r="U4" i="50"/>
  <c r="T4" i="50"/>
  <c r="S4" i="50"/>
  <c r="R4" i="50"/>
  <c r="P4" i="50"/>
  <c r="O4" i="50"/>
  <c r="D36" i="27"/>
  <c r="U12" i="50" l="1"/>
  <c r="S12" i="50"/>
  <c r="G38" i="50"/>
  <c r="I40" i="50"/>
  <c r="G42" i="50"/>
  <c r="F42" i="50" s="1"/>
  <c r="I44" i="50"/>
  <c r="G46" i="50"/>
  <c r="F46" i="50" s="1"/>
  <c r="I48" i="50"/>
  <c r="G40" i="50"/>
  <c r="G44" i="50"/>
  <c r="F44" i="50" s="1"/>
  <c r="G48" i="50"/>
  <c r="F48" i="50" l="1"/>
  <c r="F32" i="55" l="1"/>
  <c r="F7" i="3"/>
  <c r="P15" i="21" l="1"/>
  <c r="P7" i="21"/>
  <c r="P6" i="21"/>
  <c r="P19" i="21"/>
  <c r="P18" i="21"/>
  <c r="P17" i="21"/>
  <c r="P16" i="21"/>
  <c r="P13" i="21"/>
  <c r="P12" i="21"/>
  <c r="P11" i="21"/>
  <c r="P10" i="21"/>
  <c r="P9" i="21"/>
  <c r="C29" i="48" l="1"/>
  <c r="C28" i="48"/>
  <c r="C27" i="48"/>
  <c r="C26" i="48"/>
  <c r="C25" i="48"/>
  <c r="C24" i="48"/>
  <c r="C23" i="48"/>
  <c r="C21" i="48"/>
  <c r="C20" i="48"/>
  <c r="C19" i="48"/>
  <c r="C18" i="48"/>
  <c r="C17" i="48"/>
  <c r="C15" i="48"/>
  <c r="C14" i="48"/>
  <c r="C13" i="48"/>
  <c r="C12" i="48"/>
  <c r="C11" i="48"/>
  <c r="C10" i="48"/>
  <c r="C10" i="47"/>
  <c r="C11" i="47"/>
  <c r="C12" i="47"/>
  <c r="C13" i="47"/>
  <c r="C14" i="47"/>
  <c r="C15" i="47"/>
  <c r="C17" i="47"/>
  <c r="C18" i="47"/>
  <c r="C19" i="47"/>
  <c r="C20" i="47"/>
  <c r="C21" i="47"/>
  <c r="C23" i="47"/>
  <c r="C7" i="12"/>
  <c r="E9" i="31"/>
  <c r="C9" i="31"/>
  <c r="H9" i="26" l="1"/>
  <c r="I9" i="26"/>
  <c r="J9" i="26"/>
  <c r="E9" i="27" l="1"/>
  <c r="F12" i="27" l="1"/>
  <c r="F11" i="27"/>
  <c r="G7" i="54" l="1"/>
  <c r="F6" i="55"/>
  <c r="K7" i="55" s="1"/>
  <c r="G7" i="55"/>
  <c r="F8" i="55"/>
  <c r="F10" i="55"/>
  <c r="L11" i="55" s="1"/>
  <c r="F12" i="55"/>
  <c r="H13" i="55"/>
  <c r="F14" i="55"/>
  <c r="K15" i="55" s="1"/>
  <c r="G15" i="55"/>
  <c r="F16" i="55"/>
  <c r="H17" i="55" s="1"/>
  <c r="L17" i="55"/>
  <c r="F18" i="55"/>
  <c r="K19" i="55" s="1"/>
  <c r="F20" i="55"/>
  <c r="L21" i="55" s="1"/>
  <c r="F22" i="55"/>
  <c r="L23" i="55" s="1"/>
  <c r="G23" i="55"/>
  <c r="F24" i="55"/>
  <c r="F26" i="55"/>
  <c r="K27" i="55" s="1"/>
  <c r="F28" i="55"/>
  <c r="L29" i="55" s="1"/>
  <c r="F30" i="55"/>
  <c r="L31" i="55" s="1"/>
  <c r="K31" i="55"/>
  <c r="K33" i="55"/>
  <c r="F32" i="54"/>
  <c r="M33" i="54" s="1"/>
  <c r="F30" i="54"/>
  <c r="J31" i="54" s="1"/>
  <c r="F28" i="54"/>
  <c r="M29" i="54" s="1"/>
  <c r="F26" i="54"/>
  <c r="L27" i="54" s="1"/>
  <c r="F24" i="54"/>
  <c r="M25" i="54" s="1"/>
  <c r="F22" i="54"/>
  <c r="J23" i="54" s="1"/>
  <c r="H21" i="54"/>
  <c r="F20" i="54"/>
  <c r="M21" i="54" s="1"/>
  <c r="F18" i="54"/>
  <c r="F16" i="54"/>
  <c r="F14" i="54"/>
  <c r="F12" i="54"/>
  <c r="K13" i="54" s="1"/>
  <c r="F10" i="54"/>
  <c r="L11" i="54" s="1"/>
  <c r="F8" i="54"/>
  <c r="M9" i="54" s="1"/>
  <c r="F6" i="54"/>
  <c r="J7" i="54" s="1"/>
  <c r="F32" i="56"/>
  <c r="G33" i="56" s="1"/>
  <c r="F30" i="56"/>
  <c r="J31" i="56" s="1"/>
  <c r="F28" i="56"/>
  <c r="I29" i="56" s="1"/>
  <c r="F26" i="56"/>
  <c r="J27" i="56" s="1"/>
  <c r="F24" i="56"/>
  <c r="F22" i="56"/>
  <c r="F20" i="56"/>
  <c r="I21" i="56" s="1"/>
  <c r="F18" i="56"/>
  <c r="J19" i="56" s="1"/>
  <c r="F16" i="56"/>
  <c r="F14" i="56"/>
  <c r="F12" i="56"/>
  <c r="I13" i="56" s="1"/>
  <c r="F10" i="56"/>
  <c r="J11" i="56" s="1"/>
  <c r="F8" i="56"/>
  <c r="I9" i="56" s="1"/>
  <c r="F6" i="56"/>
  <c r="J7" i="56" s="1"/>
  <c r="J33" i="55"/>
  <c r="G31" i="55"/>
  <c r="J31" i="55"/>
  <c r="L25" i="55"/>
  <c r="K25" i="55"/>
  <c r="H25" i="55"/>
  <c r="G25" i="55"/>
  <c r="J25" i="55"/>
  <c r="K23" i="55"/>
  <c r="H23" i="55"/>
  <c r="J23" i="55"/>
  <c r="K21" i="55"/>
  <c r="I21" i="55"/>
  <c r="H21" i="55"/>
  <c r="L19" i="55"/>
  <c r="H19" i="55"/>
  <c r="G19" i="55"/>
  <c r="J19" i="55"/>
  <c r="K17" i="55"/>
  <c r="J13" i="55"/>
  <c r="F32" i="52"/>
  <c r="M33" i="52" s="1"/>
  <c r="F30" i="52"/>
  <c r="F28" i="52"/>
  <c r="K29" i="52" s="1"/>
  <c r="F26" i="52"/>
  <c r="G27" i="52" s="1"/>
  <c r="F24" i="52"/>
  <c r="G25" i="52" s="1"/>
  <c r="F22" i="52"/>
  <c r="G23" i="52" s="1"/>
  <c r="F20" i="52"/>
  <c r="K21" i="52" s="1"/>
  <c r="F18" i="52"/>
  <c r="L19" i="52" s="1"/>
  <c r="F16" i="52"/>
  <c r="F14" i="52"/>
  <c r="F12" i="52"/>
  <c r="F10" i="52"/>
  <c r="L11" i="52" s="1"/>
  <c r="F8" i="52"/>
  <c r="F6" i="52"/>
  <c r="J7" i="52" s="1"/>
  <c r="J15" i="54" l="1"/>
  <c r="G15" i="54"/>
  <c r="M17" i="54"/>
  <c r="G17" i="54"/>
  <c r="L19" i="54"/>
  <c r="G19" i="54"/>
  <c r="H7" i="54"/>
  <c r="H33" i="56"/>
  <c r="I33" i="56"/>
  <c r="F33" i="56" s="1"/>
  <c r="J33" i="56"/>
  <c r="K33" i="56"/>
  <c r="J23" i="56"/>
  <c r="G23" i="56"/>
  <c r="I25" i="56"/>
  <c r="G25" i="56"/>
  <c r="J15" i="56"/>
  <c r="G15" i="56"/>
  <c r="I17" i="56"/>
  <c r="G17" i="56"/>
  <c r="G33" i="55"/>
  <c r="J27" i="55"/>
  <c r="H27" i="55"/>
  <c r="L27" i="55"/>
  <c r="G27" i="55"/>
  <c r="J21" i="55"/>
  <c r="J7" i="55"/>
  <c r="H7" i="55"/>
  <c r="L7" i="55"/>
  <c r="K13" i="55"/>
  <c r="G13" i="55"/>
  <c r="K9" i="55"/>
  <c r="G9" i="55"/>
  <c r="H11" i="55"/>
  <c r="G11" i="55"/>
  <c r="J11" i="55"/>
  <c r="K11" i="55"/>
  <c r="J23" i="52"/>
  <c r="M25" i="52"/>
  <c r="L27" i="52"/>
  <c r="K13" i="52"/>
  <c r="G13" i="52"/>
  <c r="M17" i="52"/>
  <c r="G17" i="52"/>
  <c r="J15" i="52"/>
  <c r="G15" i="52"/>
  <c r="H33" i="54"/>
  <c r="J33" i="54"/>
  <c r="L33" i="54"/>
  <c r="H17" i="54"/>
  <c r="J17" i="54"/>
  <c r="M7" i="54"/>
  <c r="J17" i="56"/>
  <c r="L33" i="55"/>
  <c r="G29" i="55"/>
  <c r="H29" i="55"/>
  <c r="K29" i="55"/>
  <c r="G21" i="55"/>
  <c r="G17" i="55"/>
  <c r="H15" i="55"/>
  <c r="I13" i="55"/>
  <c r="L9" i="55"/>
  <c r="J9" i="55"/>
  <c r="H9" i="55"/>
  <c r="K19" i="54"/>
  <c r="G11" i="54"/>
  <c r="K11" i="54"/>
  <c r="L9" i="54"/>
  <c r="H25" i="56"/>
  <c r="J25" i="56"/>
  <c r="H17" i="56"/>
  <c r="H13" i="56"/>
  <c r="G9" i="56"/>
  <c r="H9" i="56"/>
  <c r="J9" i="56"/>
  <c r="K29" i="54"/>
  <c r="G29" i="54"/>
  <c r="L29" i="54"/>
  <c r="H29" i="54"/>
  <c r="J29" i="54"/>
  <c r="G27" i="54"/>
  <c r="K27" i="54"/>
  <c r="L25" i="54"/>
  <c r="H25" i="54"/>
  <c r="J25" i="54"/>
  <c r="K21" i="54"/>
  <c r="G21" i="54"/>
  <c r="L21" i="54"/>
  <c r="J21" i="54"/>
  <c r="L17" i="54"/>
  <c r="I15" i="54"/>
  <c r="J13" i="54"/>
  <c r="L13" i="54"/>
  <c r="H13" i="54"/>
  <c r="H9" i="54"/>
  <c r="J9" i="54"/>
  <c r="H29" i="56"/>
  <c r="G27" i="56"/>
  <c r="H27" i="56"/>
  <c r="K27" i="56"/>
  <c r="K25" i="56"/>
  <c r="H21" i="56"/>
  <c r="G19" i="56"/>
  <c r="H19" i="56"/>
  <c r="K19" i="56"/>
  <c r="K17" i="56"/>
  <c r="H11" i="56"/>
  <c r="K11" i="56"/>
  <c r="G11" i="56"/>
  <c r="K9" i="56"/>
  <c r="L13" i="55"/>
  <c r="J15" i="55"/>
  <c r="L15" i="55"/>
  <c r="J17" i="55"/>
  <c r="J29" i="55"/>
  <c r="H31" i="55"/>
  <c r="F31" i="55" s="1"/>
  <c r="H33" i="55"/>
  <c r="I7" i="54"/>
  <c r="K7" i="54"/>
  <c r="I11" i="54"/>
  <c r="M11" i="54"/>
  <c r="K15" i="54"/>
  <c r="I19" i="54"/>
  <c r="M19" i="54"/>
  <c r="G23" i="54"/>
  <c r="K23" i="54"/>
  <c r="I27" i="54"/>
  <c r="M27" i="54"/>
  <c r="G31" i="54"/>
  <c r="K31" i="54"/>
  <c r="L7" i="54"/>
  <c r="G9" i="54"/>
  <c r="K9" i="54"/>
  <c r="J11" i="54"/>
  <c r="I13" i="54"/>
  <c r="M13" i="54"/>
  <c r="H15" i="54"/>
  <c r="L15" i="54"/>
  <c r="K17" i="54"/>
  <c r="J19" i="54"/>
  <c r="I21" i="54"/>
  <c r="H23" i="54"/>
  <c r="L23" i="54"/>
  <c r="G25" i="54"/>
  <c r="K25" i="54"/>
  <c r="J27" i="54"/>
  <c r="I29" i="54"/>
  <c r="H31" i="54"/>
  <c r="L31" i="54"/>
  <c r="G33" i="54"/>
  <c r="K33" i="54"/>
  <c r="M15" i="54"/>
  <c r="I23" i="54"/>
  <c r="M23" i="54"/>
  <c r="I31" i="54"/>
  <c r="M31" i="54"/>
  <c r="I9" i="54"/>
  <c r="H11" i="54"/>
  <c r="G13" i="54"/>
  <c r="I17" i="54"/>
  <c r="H19" i="54"/>
  <c r="I25" i="54"/>
  <c r="H27" i="54"/>
  <c r="I33" i="54"/>
  <c r="I7" i="56"/>
  <c r="I15" i="56"/>
  <c r="I31" i="56"/>
  <c r="G7" i="56"/>
  <c r="K7" i="56"/>
  <c r="I11" i="56"/>
  <c r="F11" i="56" s="1"/>
  <c r="J13" i="56"/>
  <c r="K15" i="56"/>
  <c r="I19" i="56"/>
  <c r="J21" i="56"/>
  <c r="K23" i="56"/>
  <c r="I27" i="56"/>
  <c r="J29" i="56"/>
  <c r="G31" i="56"/>
  <c r="K31" i="56"/>
  <c r="H7" i="56"/>
  <c r="G13" i="56"/>
  <c r="K13" i="56"/>
  <c r="H15" i="56"/>
  <c r="G21" i="56"/>
  <c r="F21" i="56" s="1"/>
  <c r="K21" i="56"/>
  <c r="H23" i="56"/>
  <c r="G29" i="56"/>
  <c r="K29" i="56"/>
  <c r="H31" i="56"/>
  <c r="I23" i="56"/>
  <c r="F23" i="55"/>
  <c r="F21" i="55"/>
  <c r="I7" i="55"/>
  <c r="I9" i="55"/>
  <c r="I33" i="55"/>
  <c r="I11" i="55"/>
  <c r="I15" i="55"/>
  <c r="I17" i="55"/>
  <c r="F17" i="55" s="1"/>
  <c r="I19" i="55"/>
  <c r="F19" i="55" s="1"/>
  <c r="I23" i="55"/>
  <c r="I25" i="55"/>
  <c r="F25" i="55" s="1"/>
  <c r="I27" i="55"/>
  <c r="F27" i="55" s="1"/>
  <c r="I29" i="55"/>
  <c r="I31" i="55"/>
  <c r="K15" i="52"/>
  <c r="J33" i="52"/>
  <c r="J17" i="52"/>
  <c r="H15" i="52"/>
  <c r="H17" i="52"/>
  <c r="H33" i="52"/>
  <c r="J11" i="52"/>
  <c r="J27" i="52"/>
  <c r="G7" i="52"/>
  <c r="L17" i="52"/>
  <c r="L33" i="52"/>
  <c r="G33" i="52"/>
  <c r="K25" i="52"/>
  <c r="H7" i="52"/>
  <c r="L15" i="52"/>
  <c r="J19" i="52"/>
  <c r="H23" i="52"/>
  <c r="L25" i="52"/>
  <c r="K7" i="52"/>
  <c r="K17" i="52"/>
  <c r="K23" i="52"/>
  <c r="H25" i="52"/>
  <c r="K33" i="52"/>
  <c r="L7" i="52"/>
  <c r="L23" i="52"/>
  <c r="J25" i="52"/>
  <c r="I13" i="52"/>
  <c r="I11" i="52"/>
  <c r="M11" i="52"/>
  <c r="H13" i="52"/>
  <c r="L13" i="52"/>
  <c r="I19" i="52"/>
  <c r="M19" i="52"/>
  <c r="H21" i="52"/>
  <c r="L21" i="52"/>
  <c r="I27" i="52"/>
  <c r="M27" i="52"/>
  <c r="H29" i="52"/>
  <c r="L29" i="52"/>
  <c r="M13" i="52"/>
  <c r="I21" i="52"/>
  <c r="M21" i="52"/>
  <c r="I29" i="52"/>
  <c r="M29" i="52"/>
  <c r="I7" i="52"/>
  <c r="M7" i="52"/>
  <c r="G11" i="52"/>
  <c r="K11" i="52"/>
  <c r="J13" i="52"/>
  <c r="I15" i="52"/>
  <c r="M15" i="52"/>
  <c r="G19" i="52"/>
  <c r="K19" i="52"/>
  <c r="J21" i="52"/>
  <c r="I23" i="52"/>
  <c r="M23" i="52"/>
  <c r="K27" i="52"/>
  <c r="J29" i="52"/>
  <c r="H11" i="52"/>
  <c r="I17" i="52"/>
  <c r="H19" i="52"/>
  <c r="G21" i="52"/>
  <c r="I25" i="52"/>
  <c r="H27" i="52"/>
  <c r="G29" i="52"/>
  <c r="I33" i="52"/>
  <c r="F32" i="53"/>
  <c r="K33" i="53" s="1"/>
  <c r="F30" i="53"/>
  <c r="J31" i="53" s="1"/>
  <c r="F28" i="53"/>
  <c r="I29" i="53" s="1"/>
  <c r="F26" i="53"/>
  <c r="H27" i="53" s="1"/>
  <c r="F24" i="53"/>
  <c r="K25" i="53" s="1"/>
  <c r="F22" i="53"/>
  <c r="J23" i="53" s="1"/>
  <c r="F20" i="53"/>
  <c r="I21" i="53" s="1"/>
  <c r="F18" i="53"/>
  <c r="H19" i="53" s="1"/>
  <c r="F16" i="53"/>
  <c r="K17" i="53" s="1"/>
  <c r="F14" i="53"/>
  <c r="J15" i="53" s="1"/>
  <c r="F12" i="53"/>
  <c r="I13" i="53" s="1"/>
  <c r="F10" i="53"/>
  <c r="H11" i="53" s="1"/>
  <c r="F8" i="53"/>
  <c r="K9" i="53" s="1"/>
  <c r="F6" i="53"/>
  <c r="J7" i="53" s="1"/>
  <c r="F32" i="50"/>
  <c r="J33" i="50" s="1"/>
  <c r="F30" i="50"/>
  <c r="F28" i="50"/>
  <c r="G29" i="50" s="1"/>
  <c r="F26" i="50"/>
  <c r="F24" i="50"/>
  <c r="J25" i="50" s="1"/>
  <c r="F22" i="50"/>
  <c r="J23" i="50" s="1"/>
  <c r="F20" i="50"/>
  <c r="J21" i="50" s="1"/>
  <c r="F18" i="50"/>
  <c r="J19" i="50" s="1"/>
  <c r="F16" i="50"/>
  <c r="J17" i="50" s="1"/>
  <c r="F14" i="50"/>
  <c r="J15" i="50" s="1"/>
  <c r="F12" i="50"/>
  <c r="J13" i="50" s="1"/>
  <c r="F10" i="50"/>
  <c r="J11" i="50" s="1"/>
  <c r="F8" i="50"/>
  <c r="J9" i="50" s="1"/>
  <c r="F6" i="50"/>
  <c r="J7" i="50" s="1"/>
  <c r="F23" i="54" l="1"/>
  <c r="F15" i="54"/>
  <c r="F17" i="54"/>
  <c r="F13" i="54"/>
  <c r="F25" i="56"/>
  <c r="F27" i="56"/>
  <c r="F17" i="56"/>
  <c r="F9" i="56"/>
  <c r="F33" i="55"/>
  <c r="F7" i="55"/>
  <c r="F9" i="55"/>
  <c r="F13" i="55"/>
  <c r="H27" i="50"/>
  <c r="G27" i="50"/>
  <c r="J31" i="50"/>
  <c r="G31" i="50"/>
  <c r="K27" i="50"/>
  <c r="K19" i="50"/>
  <c r="F27" i="54"/>
  <c r="F19" i="54"/>
  <c r="F11" i="55"/>
  <c r="H33" i="50"/>
  <c r="K33" i="50"/>
  <c r="K31" i="50"/>
  <c r="J29" i="50"/>
  <c r="J27" i="50"/>
  <c r="H25" i="50"/>
  <c r="K25" i="50"/>
  <c r="K23" i="50"/>
  <c r="G19" i="50"/>
  <c r="H19" i="50"/>
  <c r="H17" i="50"/>
  <c r="K17" i="50"/>
  <c r="K15" i="50"/>
  <c r="K11" i="50"/>
  <c r="G11" i="50"/>
  <c r="H11" i="50"/>
  <c r="K9" i="50"/>
  <c r="F29" i="54"/>
  <c r="F25" i="54"/>
  <c r="F21" i="54"/>
  <c r="F11" i="54"/>
  <c r="F9" i="54"/>
  <c r="F19" i="56"/>
  <c r="F15" i="55"/>
  <c r="F29" i="55"/>
  <c r="F31" i="54"/>
  <c r="F7" i="54"/>
  <c r="F33" i="54"/>
  <c r="F29" i="56"/>
  <c r="F31" i="56"/>
  <c r="F23" i="56"/>
  <c r="F15" i="56"/>
  <c r="F7" i="56"/>
  <c r="F13" i="56"/>
  <c r="F9" i="52"/>
  <c r="F17" i="52"/>
  <c r="F7" i="52"/>
  <c r="F33" i="52"/>
  <c r="F31" i="52"/>
  <c r="F25" i="52"/>
  <c r="F21" i="52"/>
  <c r="F23" i="52"/>
  <c r="F15" i="52"/>
  <c r="F11" i="52"/>
  <c r="F29" i="52"/>
  <c r="F27" i="52"/>
  <c r="F13" i="52"/>
  <c r="F19" i="52"/>
  <c r="K11" i="53"/>
  <c r="K19" i="53"/>
  <c r="K27" i="53"/>
  <c r="H13" i="53"/>
  <c r="H21" i="53"/>
  <c r="H25" i="53"/>
  <c r="G11" i="53"/>
  <c r="J13" i="53"/>
  <c r="G19" i="53"/>
  <c r="J21" i="53"/>
  <c r="J25" i="53"/>
  <c r="H17" i="53"/>
  <c r="H9" i="53"/>
  <c r="J9" i="53"/>
  <c r="K13" i="53"/>
  <c r="J17" i="53"/>
  <c r="H29" i="53"/>
  <c r="H33" i="53"/>
  <c r="G13" i="53"/>
  <c r="G21" i="53"/>
  <c r="G27" i="53"/>
  <c r="J29" i="53"/>
  <c r="J33" i="53"/>
  <c r="I7" i="53"/>
  <c r="G7" i="53"/>
  <c r="K7" i="53"/>
  <c r="I11" i="53"/>
  <c r="G15" i="53"/>
  <c r="K15" i="53"/>
  <c r="I19" i="53"/>
  <c r="G23" i="53"/>
  <c r="K23" i="53"/>
  <c r="I27" i="53"/>
  <c r="G31" i="53"/>
  <c r="K31" i="53"/>
  <c r="H7" i="53"/>
  <c r="I9" i="53"/>
  <c r="J11" i="53"/>
  <c r="H15" i="53"/>
  <c r="I17" i="53"/>
  <c r="J19" i="53"/>
  <c r="K21" i="53"/>
  <c r="H23" i="53"/>
  <c r="I25" i="53"/>
  <c r="J27" i="53"/>
  <c r="G29" i="53"/>
  <c r="K29" i="53"/>
  <c r="H31" i="53"/>
  <c r="I33" i="53"/>
  <c r="I15" i="53"/>
  <c r="I23" i="53"/>
  <c r="I31" i="53"/>
  <c r="G9" i="53"/>
  <c r="G17" i="53"/>
  <c r="G25" i="53"/>
  <c r="G33" i="53"/>
  <c r="K7" i="50"/>
  <c r="L13" i="50"/>
  <c r="L21" i="50"/>
  <c r="L29" i="50"/>
  <c r="G7" i="50"/>
  <c r="L7" i="50"/>
  <c r="G13" i="50"/>
  <c r="L15" i="50"/>
  <c r="G21" i="50"/>
  <c r="L23" i="50"/>
  <c r="L31" i="50"/>
  <c r="H7" i="50"/>
  <c r="L9" i="50"/>
  <c r="H13" i="50"/>
  <c r="G15" i="50"/>
  <c r="L17" i="50"/>
  <c r="H21" i="50"/>
  <c r="G23" i="50"/>
  <c r="L25" i="50"/>
  <c r="H29" i="50"/>
  <c r="L33" i="50"/>
  <c r="I7" i="50"/>
  <c r="G9" i="50"/>
  <c r="L11" i="50"/>
  <c r="K13" i="50"/>
  <c r="H15" i="50"/>
  <c r="G17" i="50"/>
  <c r="L19" i="50"/>
  <c r="K21" i="50"/>
  <c r="H23" i="50"/>
  <c r="G25" i="50"/>
  <c r="L27" i="50"/>
  <c r="K29" i="50"/>
  <c r="H31" i="50"/>
  <c r="G33" i="50"/>
  <c r="I17" i="50"/>
  <c r="I19" i="50"/>
  <c r="I21" i="50"/>
  <c r="I23" i="50"/>
  <c r="I25" i="50"/>
  <c r="I27" i="50"/>
  <c r="I29" i="50"/>
  <c r="I31" i="50"/>
  <c r="I33" i="50"/>
  <c r="I11" i="50"/>
  <c r="I13" i="50"/>
  <c r="I15" i="50"/>
  <c r="H33" i="32"/>
  <c r="E36" i="27"/>
  <c r="F27" i="50" l="1"/>
  <c r="F15" i="50"/>
  <c r="F9" i="50"/>
  <c r="F33" i="50"/>
  <c r="F25" i="50"/>
  <c r="F21" i="50"/>
  <c r="F17" i="50"/>
  <c r="F11" i="53"/>
  <c r="F21" i="53"/>
  <c r="F19" i="53"/>
  <c r="F27" i="53"/>
  <c r="F13" i="53"/>
  <c r="F9" i="53"/>
  <c r="F33" i="53"/>
  <c r="F15" i="53"/>
  <c r="F25" i="53"/>
  <c r="F23" i="53"/>
  <c r="F17" i="53"/>
  <c r="F29" i="53"/>
  <c r="F31" i="53"/>
  <c r="F7" i="53"/>
  <c r="F31" i="50"/>
  <c r="F23" i="50"/>
  <c r="F13" i="50"/>
  <c r="F29" i="50"/>
  <c r="F11" i="50"/>
  <c r="F19" i="50"/>
  <c r="F7" i="50"/>
  <c r="F9" i="6" l="1"/>
  <c r="C32" i="46" l="1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AG16" i="43" l="1"/>
  <c r="T16" i="43"/>
  <c r="H11" i="37" l="1"/>
  <c r="H12" i="37"/>
  <c r="H13" i="37"/>
  <c r="H14" i="37"/>
  <c r="H15" i="37"/>
  <c r="H16" i="37"/>
  <c r="H17" i="37"/>
  <c r="D7" i="32" l="1"/>
  <c r="C7" i="32"/>
  <c r="T9" i="43" l="1"/>
  <c r="D9" i="29"/>
  <c r="C9" i="29"/>
  <c r="C9" i="27"/>
  <c r="D9" i="12" l="1"/>
  <c r="D13" i="12"/>
  <c r="D10" i="12"/>
  <c r="D14" i="12"/>
  <c r="D11" i="12"/>
  <c r="D12" i="12"/>
  <c r="E9" i="29"/>
  <c r="D7" i="12" l="1"/>
  <c r="E26" i="28"/>
  <c r="N10" i="40"/>
  <c r="I9" i="39"/>
  <c r="D9" i="39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K9" i="43"/>
  <c r="K8" i="43" l="1"/>
  <c r="C29" i="49"/>
  <c r="C28" i="49"/>
  <c r="C27" i="49"/>
  <c r="C26" i="49"/>
  <c r="C25" i="49"/>
  <c r="C24" i="49"/>
  <c r="C23" i="49"/>
  <c r="C21" i="49"/>
  <c r="C20" i="49"/>
  <c r="C19" i="49"/>
  <c r="C18" i="49"/>
  <c r="C17" i="49"/>
  <c r="C15" i="49"/>
  <c r="C14" i="49"/>
  <c r="C13" i="49"/>
  <c r="C12" i="49"/>
  <c r="C11" i="49"/>
  <c r="C10" i="49"/>
  <c r="I8" i="49"/>
  <c r="H8" i="49"/>
  <c r="G8" i="49"/>
  <c r="F8" i="49"/>
  <c r="E8" i="49"/>
  <c r="D8" i="49"/>
  <c r="C8" i="49" l="1"/>
  <c r="I8" i="48"/>
  <c r="H8" i="48"/>
  <c r="G8" i="48"/>
  <c r="F8" i="48"/>
  <c r="E8" i="48"/>
  <c r="D8" i="48"/>
  <c r="C29" i="47"/>
  <c r="C28" i="47"/>
  <c r="C27" i="47"/>
  <c r="C26" i="47"/>
  <c r="C25" i="47"/>
  <c r="C24" i="47"/>
  <c r="I8" i="47"/>
  <c r="H8" i="47"/>
  <c r="G8" i="47"/>
  <c r="F8" i="47"/>
  <c r="E8" i="47"/>
  <c r="D8" i="47"/>
  <c r="C8" i="47" l="1"/>
  <c r="C8" i="48"/>
  <c r="D8" i="15"/>
  <c r="E8" i="15"/>
  <c r="F8" i="15"/>
  <c r="G8" i="15"/>
  <c r="H8" i="15"/>
  <c r="I8" i="15"/>
  <c r="C10" i="15"/>
  <c r="C11" i="15"/>
  <c r="C12" i="15"/>
  <c r="C13" i="15"/>
  <c r="C14" i="15"/>
  <c r="C15" i="15"/>
  <c r="C17" i="15"/>
  <c r="C18" i="15"/>
  <c r="C19" i="15"/>
  <c r="C20" i="15"/>
  <c r="C21" i="15"/>
  <c r="C23" i="15"/>
  <c r="C24" i="15"/>
  <c r="C25" i="15"/>
  <c r="C26" i="15"/>
  <c r="C27" i="15"/>
  <c r="C28" i="15"/>
  <c r="C29" i="15"/>
  <c r="C8" i="15" l="1"/>
  <c r="D29" i="27"/>
  <c r="F29" i="27"/>
  <c r="O26" i="43" l="1"/>
  <c r="O9" i="43"/>
  <c r="K13" i="37" l="1"/>
  <c r="K11" i="37"/>
  <c r="L11" i="37" s="1"/>
  <c r="K10" i="37"/>
  <c r="L10" i="37" s="1"/>
  <c r="K12" i="37"/>
  <c r="G16" i="3"/>
  <c r="H16" i="3" s="1"/>
  <c r="F11" i="31" l="1"/>
  <c r="F13" i="31"/>
  <c r="F12" i="31"/>
  <c r="H8" i="26"/>
  <c r="G9" i="6"/>
  <c r="H9" i="18" l="1"/>
  <c r="G9" i="18"/>
  <c r="F9" i="18"/>
  <c r="E9" i="18"/>
  <c r="D9" i="18"/>
  <c r="C9" i="18"/>
  <c r="O11" i="43"/>
  <c r="M9" i="43"/>
  <c r="L9" i="43"/>
  <c r="E8" i="17"/>
  <c r="D8" i="17"/>
  <c r="C8" i="17"/>
  <c r="M34" i="39"/>
  <c r="N34" i="39" s="1"/>
  <c r="M33" i="39"/>
  <c r="N33" i="39" s="1"/>
  <c r="M32" i="39"/>
  <c r="N32" i="39" s="1"/>
  <c r="M31" i="39"/>
  <c r="N31" i="39" s="1"/>
  <c r="M30" i="39"/>
  <c r="N30" i="39" s="1"/>
  <c r="M29" i="39"/>
  <c r="N29" i="39" s="1"/>
  <c r="M28" i="39"/>
  <c r="N28" i="39" s="1"/>
  <c r="M27" i="39"/>
  <c r="N27" i="39" s="1"/>
  <c r="M26" i="39"/>
  <c r="N26" i="39" s="1"/>
  <c r="M25" i="39"/>
  <c r="N25" i="39" s="1"/>
  <c r="M24" i="39"/>
  <c r="N24" i="39" s="1"/>
  <c r="M23" i="39"/>
  <c r="N23" i="39" s="1"/>
  <c r="M22" i="39"/>
  <c r="N22" i="39" s="1"/>
  <c r="M21" i="39"/>
  <c r="N21" i="39" s="1"/>
  <c r="M20" i="39"/>
  <c r="N20" i="39" s="1"/>
  <c r="M19" i="39"/>
  <c r="N19" i="39" s="1"/>
  <c r="M18" i="39"/>
  <c r="N18" i="39" s="1"/>
  <c r="M17" i="39"/>
  <c r="N17" i="39" s="1"/>
  <c r="M16" i="39"/>
  <c r="N16" i="39" s="1"/>
  <c r="M15" i="39"/>
  <c r="N15" i="39" s="1"/>
  <c r="M14" i="39"/>
  <c r="N14" i="39" s="1"/>
  <c r="M13" i="39"/>
  <c r="N13" i="39" s="1"/>
  <c r="M12" i="39"/>
  <c r="N12" i="39" s="1"/>
  <c r="N10" i="39"/>
  <c r="H13" i="40"/>
  <c r="H12" i="40"/>
  <c r="H11" i="40"/>
  <c r="E11" i="40"/>
  <c r="D10" i="40"/>
  <c r="C10" i="40"/>
  <c r="L13" i="37"/>
  <c r="M17" i="37"/>
  <c r="M16" i="37"/>
  <c r="M15" i="37"/>
  <c r="M14" i="37"/>
  <c r="M13" i="37"/>
  <c r="M12" i="37"/>
  <c r="M11" i="37"/>
  <c r="M10" i="37"/>
  <c r="M8" i="37"/>
  <c r="N8" i="37" s="1"/>
  <c r="M7" i="37"/>
  <c r="N7" i="37" s="1"/>
  <c r="K17" i="37"/>
  <c r="K16" i="37"/>
  <c r="L16" i="37" s="1"/>
  <c r="K15" i="37"/>
  <c r="K14" i="37"/>
  <c r="K8" i="37"/>
  <c r="L8" i="37" s="1"/>
  <c r="K7" i="37"/>
  <c r="L7" i="37" s="1"/>
  <c r="D7" i="3"/>
  <c r="C7" i="3"/>
  <c r="G30" i="3"/>
  <c r="H30" i="3" s="1"/>
  <c r="G10" i="3"/>
  <c r="G8" i="3"/>
  <c r="H14" i="32"/>
  <c r="G14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3" i="32"/>
  <c r="G12" i="32"/>
  <c r="G11" i="32"/>
  <c r="G9" i="32"/>
  <c r="G8" i="32"/>
  <c r="I34" i="29"/>
  <c r="J34" i="29" s="1"/>
  <c r="I33" i="29"/>
  <c r="J33" i="29" s="1"/>
  <c r="I32" i="29"/>
  <c r="J32" i="29" s="1"/>
  <c r="I31" i="29"/>
  <c r="J31" i="29" s="1"/>
  <c r="I30" i="29"/>
  <c r="J30" i="29" s="1"/>
  <c r="I29" i="29"/>
  <c r="J29" i="29" s="1"/>
  <c r="I28" i="29"/>
  <c r="J28" i="29" s="1"/>
  <c r="I27" i="29"/>
  <c r="J27" i="29" s="1"/>
  <c r="I26" i="29"/>
  <c r="J26" i="29" s="1"/>
  <c r="I25" i="29"/>
  <c r="J25" i="29" s="1"/>
  <c r="I24" i="29"/>
  <c r="J24" i="29" s="1"/>
  <c r="I23" i="29"/>
  <c r="J23" i="29" s="1"/>
  <c r="I22" i="29"/>
  <c r="J22" i="29" s="1"/>
  <c r="I21" i="29"/>
  <c r="J21" i="29" s="1"/>
  <c r="I20" i="29"/>
  <c r="J20" i="29" s="1"/>
  <c r="I19" i="29"/>
  <c r="J19" i="29" s="1"/>
  <c r="I18" i="29"/>
  <c r="J18" i="29" s="1"/>
  <c r="I17" i="29"/>
  <c r="J17" i="29" s="1"/>
  <c r="I16" i="29"/>
  <c r="J16" i="29" s="1"/>
  <c r="I15" i="29"/>
  <c r="J15" i="29" s="1"/>
  <c r="I14" i="29"/>
  <c r="J14" i="29" s="1"/>
  <c r="I13" i="29"/>
  <c r="J13" i="29" s="1"/>
  <c r="I12" i="29"/>
  <c r="J12" i="29" s="1"/>
  <c r="I11" i="29"/>
  <c r="J11" i="29" s="1"/>
  <c r="I10" i="29"/>
  <c r="J10" i="29" s="1"/>
  <c r="K11" i="29"/>
  <c r="L11" i="29" s="1"/>
  <c r="K10" i="29"/>
  <c r="L10" i="29" s="1"/>
  <c r="K34" i="29"/>
  <c r="L34" i="29" s="1"/>
  <c r="K33" i="29"/>
  <c r="L33" i="29" s="1"/>
  <c r="K32" i="29"/>
  <c r="L32" i="29" s="1"/>
  <c r="K31" i="29"/>
  <c r="L31" i="29" s="1"/>
  <c r="K30" i="29"/>
  <c r="L30" i="29" s="1"/>
  <c r="K29" i="29"/>
  <c r="L29" i="29" s="1"/>
  <c r="K28" i="29"/>
  <c r="L28" i="29" s="1"/>
  <c r="K27" i="29"/>
  <c r="L27" i="29" s="1"/>
  <c r="K26" i="29"/>
  <c r="L26" i="29" s="1"/>
  <c r="K25" i="29"/>
  <c r="L25" i="29" s="1"/>
  <c r="K24" i="29"/>
  <c r="L24" i="29" s="1"/>
  <c r="K23" i="29"/>
  <c r="L23" i="29" s="1"/>
  <c r="K22" i="29"/>
  <c r="L22" i="29" s="1"/>
  <c r="K21" i="29"/>
  <c r="L21" i="29" s="1"/>
  <c r="K20" i="29"/>
  <c r="L20" i="29" s="1"/>
  <c r="K19" i="29"/>
  <c r="L19" i="29" s="1"/>
  <c r="K18" i="29"/>
  <c r="L18" i="29" s="1"/>
  <c r="K17" i="29"/>
  <c r="L17" i="29" s="1"/>
  <c r="K16" i="29"/>
  <c r="L16" i="29" s="1"/>
  <c r="K15" i="29"/>
  <c r="L15" i="29" s="1"/>
  <c r="K14" i="29"/>
  <c r="L14" i="29" s="1"/>
  <c r="K13" i="29"/>
  <c r="L13" i="29" s="1"/>
  <c r="K12" i="29"/>
  <c r="L12" i="29" s="1"/>
  <c r="F8" i="31"/>
  <c r="G11" i="31"/>
  <c r="G8" i="31"/>
  <c r="H8" i="31"/>
  <c r="D17" i="27"/>
  <c r="D16" i="27"/>
  <c r="D15" i="27"/>
  <c r="D14" i="27"/>
  <c r="D11" i="27"/>
  <c r="F44" i="27"/>
  <c r="G7" i="27"/>
  <c r="F26" i="28"/>
  <c r="E34" i="28"/>
  <c r="F34" i="28" s="1"/>
  <c r="E33" i="28"/>
  <c r="F33" i="28" s="1"/>
  <c r="E32" i="28"/>
  <c r="F32" i="28" s="1"/>
  <c r="E31" i="28"/>
  <c r="F31" i="28" s="1"/>
  <c r="E30" i="28"/>
  <c r="F30" i="28" s="1"/>
  <c r="E29" i="28"/>
  <c r="F29" i="28" s="1"/>
  <c r="E28" i="28"/>
  <c r="F28" i="28" s="1"/>
  <c r="E27" i="28"/>
  <c r="F27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E17" i="28"/>
  <c r="F17" i="28" s="1"/>
  <c r="E16" i="28"/>
  <c r="F16" i="28" s="1"/>
  <c r="E15" i="28"/>
  <c r="F15" i="28" s="1"/>
  <c r="E14" i="28"/>
  <c r="F14" i="28" s="1"/>
  <c r="E13" i="28"/>
  <c r="F13" i="28" s="1"/>
  <c r="E12" i="28"/>
  <c r="F12" i="28" s="1"/>
  <c r="E11" i="28"/>
  <c r="F11" i="28" s="1"/>
  <c r="E10" i="28"/>
  <c r="F10" i="28" s="1"/>
  <c r="G17" i="6"/>
  <c r="G16" i="6"/>
  <c r="G15" i="6"/>
  <c r="G14" i="6"/>
  <c r="G13" i="6"/>
  <c r="G12" i="6"/>
  <c r="G10" i="6"/>
  <c r="G7" i="6"/>
  <c r="D17" i="6"/>
  <c r="D16" i="6"/>
  <c r="D15" i="6"/>
  <c r="D14" i="6"/>
  <c r="D13" i="6"/>
  <c r="D12" i="6"/>
  <c r="D10" i="6"/>
  <c r="D9" i="6"/>
  <c r="F17" i="6"/>
  <c r="F16" i="6"/>
  <c r="F15" i="6"/>
  <c r="F14" i="6"/>
  <c r="F13" i="6"/>
  <c r="F12" i="6"/>
  <c r="F10" i="6"/>
  <c r="H8" i="2"/>
  <c r="H7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11" i="26"/>
  <c r="J11" i="26" s="1"/>
  <c r="I10" i="26"/>
  <c r="J10" i="26" s="1"/>
  <c r="I8" i="26"/>
  <c r="J8" i="26" s="1"/>
  <c r="E11" i="26"/>
  <c r="H11" i="26"/>
  <c r="E10" i="26"/>
  <c r="H10" i="26"/>
  <c r="E9" i="26"/>
  <c r="E8" i="26"/>
  <c r="Q10" i="40" l="1"/>
  <c r="E10" i="40"/>
  <c r="I10" i="40"/>
  <c r="C7" i="46"/>
  <c r="J9" i="39" l="1"/>
  <c r="P20" i="40"/>
  <c r="P19" i="40"/>
  <c r="P18" i="40"/>
  <c r="P17" i="40"/>
  <c r="P15" i="40"/>
  <c r="H35" i="40"/>
  <c r="H34" i="40"/>
  <c r="H32" i="40"/>
  <c r="H28" i="40"/>
  <c r="H25" i="40"/>
  <c r="H21" i="40"/>
  <c r="H18" i="40"/>
  <c r="E17" i="40"/>
  <c r="H14" i="40"/>
  <c r="E12" i="40"/>
  <c r="O10" i="40"/>
  <c r="N17" i="37" l="1"/>
  <c r="N16" i="37"/>
  <c r="N15" i="37"/>
  <c r="N14" i="37"/>
  <c r="N13" i="37"/>
  <c r="N12" i="37"/>
  <c r="N11" i="37"/>
  <c r="N10" i="37"/>
  <c r="L17" i="37"/>
  <c r="L15" i="37"/>
  <c r="L14" i="37"/>
  <c r="L12" i="37"/>
  <c r="J17" i="37"/>
  <c r="J16" i="37"/>
  <c r="J15" i="37"/>
  <c r="J14" i="37"/>
  <c r="J13" i="37"/>
  <c r="J12" i="37"/>
  <c r="J11" i="37"/>
  <c r="J10" i="37"/>
  <c r="M33" i="43" l="1"/>
  <c r="Q33" i="43" s="1"/>
  <c r="M32" i="43"/>
  <c r="Q32" i="43" s="1"/>
  <c r="M31" i="43"/>
  <c r="Q31" i="43" s="1"/>
  <c r="M30" i="43"/>
  <c r="Q30" i="43" s="1"/>
  <c r="M29" i="43"/>
  <c r="Q29" i="43" s="1"/>
  <c r="M28" i="43"/>
  <c r="Q28" i="43" s="1"/>
  <c r="M27" i="43"/>
  <c r="Q27" i="43" s="1"/>
  <c r="M26" i="43"/>
  <c r="Q26" i="43" s="1"/>
  <c r="M25" i="43"/>
  <c r="Q25" i="43" s="1"/>
  <c r="M24" i="43"/>
  <c r="Q24" i="43" s="1"/>
  <c r="M23" i="43"/>
  <c r="Q23" i="43" s="1"/>
  <c r="M22" i="43"/>
  <c r="Q22" i="43" s="1"/>
  <c r="M21" i="43"/>
  <c r="Q21" i="43" s="1"/>
  <c r="M20" i="43"/>
  <c r="Q20" i="43" s="1"/>
  <c r="M19" i="43"/>
  <c r="Q19" i="43" s="1"/>
  <c r="M18" i="43"/>
  <c r="Q18" i="43" s="1"/>
  <c r="M17" i="43"/>
  <c r="Q17" i="43" s="1"/>
  <c r="M16" i="43"/>
  <c r="Q16" i="43" s="1"/>
  <c r="M15" i="43"/>
  <c r="Q15" i="43" s="1"/>
  <c r="M14" i="43"/>
  <c r="Q14" i="43" s="1"/>
  <c r="M13" i="43"/>
  <c r="Q13" i="43" s="1"/>
  <c r="M12" i="43"/>
  <c r="Q12" i="43" s="1"/>
  <c r="M11" i="43"/>
  <c r="Q11" i="43" s="1"/>
  <c r="M10" i="43"/>
  <c r="Q9" i="43"/>
  <c r="L24" i="43"/>
  <c r="P24" i="43" s="1"/>
  <c r="L20" i="43"/>
  <c r="P20" i="43" s="1"/>
  <c r="L19" i="43"/>
  <c r="P19" i="43" s="1"/>
  <c r="L18" i="43"/>
  <c r="P18" i="43" s="1"/>
  <c r="L33" i="43"/>
  <c r="P33" i="43" s="1"/>
  <c r="L32" i="43"/>
  <c r="P32" i="43" s="1"/>
  <c r="L31" i="43"/>
  <c r="P31" i="43" s="1"/>
  <c r="L30" i="43"/>
  <c r="P30" i="43" s="1"/>
  <c r="L29" i="43"/>
  <c r="P29" i="43" s="1"/>
  <c r="L28" i="43"/>
  <c r="P28" i="43" s="1"/>
  <c r="L27" i="43"/>
  <c r="P27" i="43" s="1"/>
  <c r="L26" i="43"/>
  <c r="P26" i="43" s="1"/>
  <c r="L25" i="43"/>
  <c r="P25" i="43" s="1"/>
  <c r="L23" i="43"/>
  <c r="P23" i="43" s="1"/>
  <c r="L22" i="43"/>
  <c r="P22" i="43" s="1"/>
  <c r="L21" i="43"/>
  <c r="P21" i="43" s="1"/>
  <c r="L17" i="43"/>
  <c r="P17" i="43" s="1"/>
  <c r="L16" i="43"/>
  <c r="P16" i="43" s="1"/>
  <c r="L15" i="43"/>
  <c r="P15" i="43" s="1"/>
  <c r="L14" i="43"/>
  <c r="P14" i="43" s="1"/>
  <c r="L13" i="43"/>
  <c r="P13" i="43" s="1"/>
  <c r="L12" i="43"/>
  <c r="P12" i="43" s="1"/>
  <c r="L11" i="43"/>
  <c r="L10" i="43"/>
  <c r="P9" i="43"/>
  <c r="O33" i="43"/>
  <c r="O32" i="43"/>
  <c r="O31" i="43"/>
  <c r="O30" i="43"/>
  <c r="O29" i="43"/>
  <c r="O28" i="43"/>
  <c r="O27" i="43"/>
  <c r="O25" i="43"/>
  <c r="O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0" i="43"/>
  <c r="J9" i="43"/>
  <c r="T17" i="43"/>
  <c r="J17" i="43" s="1"/>
  <c r="T13" i="43"/>
  <c r="J13" i="43" s="1"/>
  <c r="AG33" i="43"/>
  <c r="F33" i="43" s="1"/>
  <c r="AG32" i="43"/>
  <c r="F32" i="43" s="1"/>
  <c r="AG31" i="43"/>
  <c r="F31" i="43" s="1"/>
  <c r="AG30" i="43"/>
  <c r="F30" i="43" s="1"/>
  <c r="AG29" i="43"/>
  <c r="F29" i="43" s="1"/>
  <c r="AG28" i="43"/>
  <c r="F28" i="43" s="1"/>
  <c r="AG27" i="43"/>
  <c r="F27" i="43" s="1"/>
  <c r="AG26" i="43"/>
  <c r="F26" i="43" s="1"/>
  <c r="AG25" i="43"/>
  <c r="F25" i="43" s="1"/>
  <c r="AG24" i="43"/>
  <c r="F24" i="43" s="1"/>
  <c r="AG23" i="43"/>
  <c r="F23" i="43" s="1"/>
  <c r="AG22" i="43"/>
  <c r="F22" i="43" s="1"/>
  <c r="AG21" i="43"/>
  <c r="F21" i="43" s="1"/>
  <c r="AG20" i="43"/>
  <c r="AG19" i="43"/>
  <c r="F19" i="43" s="1"/>
  <c r="AG18" i="43"/>
  <c r="F18" i="43" s="1"/>
  <c r="AG17" i="43"/>
  <c r="F17" i="43" s="1"/>
  <c r="F16" i="43"/>
  <c r="AG15" i="43"/>
  <c r="F15" i="43" s="1"/>
  <c r="AG14" i="43"/>
  <c r="F14" i="43" s="1"/>
  <c r="AG13" i="43"/>
  <c r="F13" i="43" s="1"/>
  <c r="AG12" i="43"/>
  <c r="F12" i="43" s="1"/>
  <c r="AG11" i="43"/>
  <c r="F11" i="43" s="1"/>
  <c r="AG10" i="43"/>
  <c r="F10" i="43" s="1"/>
  <c r="T11" i="43"/>
  <c r="J11" i="43" s="1"/>
  <c r="T10" i="43"/>
  <c r="J10" i="43" s="1"/>
  <c r="AF8" i="43"/>
  <c r="AE8" i="43"/>
  <c r="AD8" i="43"/>
  <c r="AC8" i="43"/>
  <c r="AB8" i="43"/>
  <c r="AA8" i="43"/>
  <c r="Z8" i="43"/>
  <c r="Y8" i="43"/>
  <c r="X8" i="43"/>
  <c r="W8" i="43"/>
  <c r="V8" i="43"/>
  <c r="U8" i="43"/>
  <c r="AR8" i="43"/>
  <c r="AQ8" i="43"/>
  <c r="AP8" i="43"/>
  <c r="AO8" i="43"/>
  <c r="AN8" i="43"/>
  <c r="AM8" i="43"/>
  <c r="AL8" i="43"/>
  <c r="AK8" i="43"/>
  <c r="AJ8" i="43"/>
  <c r="AI8" i="43"/>
  <c r="AH8" i="43"/>
  <c r="AG9" i="43"/>
  <c r="F9" i="43" s="1"/>
  <c r="T33" i="43"/>
  <c r="J33" i="43" s="1"/>
  <c r="T32" i="43"/>
  <c r="T31" i="43"/>
  <c r="J31" i="43" s="1"/>
  <c r="T30" i="43"/>
  <c r="J30" i="43" s="1"/>
  <c r="T29" i="43"/>
  <c r="J29" i="43" s="1"/>
  <c r="T28" i="43"/>
  <c r="J28" i="43" s="1"/>
  <c r="T27" i="43"/>
  <c r="J27" i="43" s="1"/>
  <c r="T26" i="43"/>
  <c r="J26" i="43" s="1"/>
  <c r="T25" i="43"/>
  <c r="J25" i="43" s="1"/>
  <c r="T24" i="43"/>
  <c r="J24" i="43" s="1"/>
  <c r="T23" i="43"/>
  <c r="J23" i="43" s="1"/>
  <c r="T22" i="43"/>
  <c r="J22" i="43" s="1"/>
  <c r="T21" i="43"/>
  <c r="J21" i="43" s="1"/>
  <c r="T20" i="43"/>
  <c r="T19" i="43"/>
  <c r="J19" i="43" s="1"/>
  <c r="T18" i="43"/>
  <c r="J18" i="43" s="1"/>
  <c r="J16" i="43"/>
  <c r="T15" i="43"/>
  <c r="J15" i="43" s="1"/>
  <c r="T14" i="43"/>
  <c r="J14" i="43" s="1"/>
  <c r="T12" i="43"/>
  <c r="J12" i="43" s="1"/>
  <c r="AS8" i="43"/>
  <c r="D55" i="44"/>
  <c r="D48" i="44"/>
  <c r="E51" i="44" s="1"/>
  <c r="D44" i="44"/>
  <c r="E47" i="44" s="1"/>
  <c r="D38" i="44"/>
  <c r="E41" i="44" s="1"/>
  <c r="D34" i="44"/>
  <c r="E37" i="44" s="1"/>
  <c r="D29" i="44"/>
  <c r="E31" i="44" s="1"/>
  <c r="D24" i="44"/>
  <c r="E27" i="44" s="1"/>
  <c r="D18" i="44"/>
  <c r="E21" i="44" s="1"/>
  <c r="D11" i="44"/>
  <c r="E14" i="44" s="1"/>
  <c r="D6" i="44"/>
  <c r="D55" i="42"/>
  <c r="E58" i="42" s="1"/>
  <c r="D48" i="42"/>
  <c r="E53" i="42" s="1"/>
  <c r="D44" i="42"/>
  <c r="E47" i="42" s="1"/>
  <c r="D38" i="42"/>
  <c r="E43" i="42" s="1"/>
  <c r="D34" i="42"/>
  <c r="E37" i="42" s="1"/>
  <c r="D29" i="42"/>
  <c r="E32" i="42" s="1"/>
  <c r="D24" i="42"/>
  <c r="E28" i="42" s="1"/>
  <c r="D59" i="42"/>
  <c r="D18" i="42"/>
  <c r="E21" i="42" s="1"/>
  <c r="D11" i="42"/>
  <c r="E17" i="42" s="1"/>
  <c r="D6" i="42"/>
  <c r="E7" i="42" s="1"/>
  <c r="E7" i="46"/>
  <c r="D7" i="46"/>
  <c r="E8" i="43"/>
  <c r="D8" i="43"/>
  <c r="C8" i="43"/>
  <c r="H8" i="43"/>
  <c r="G8" i="43"/>
  <c r="P35" i="40"/>
  <c r="K35" i="40"/>
  <c r="J35" i="40"/>
  <c r="E35" i="40"/>
  <c r="P34" i="40"/>
  <c r="K34" i="40"/>
  <c r="J34" i="40"/>
  <c r="E34" i="40"/>
  <c r="P33" i="40"/>
  <c r="K33" i="40"/>
  <c r="J33" i="40"/>
  <c r="H33" i="40"/>
  <c r="E33" i="40"/>
  <c r="P32" i="40"/>
  <c r="K32" i="40"/>
  <c r="J32" i="40"/>
  <c r="E32" i="40"/>
  <c r="P31" i="40"/>
  <c r="K31" i="40"/>
  <c r="J31" i="40"/>
  <c r="H31" i="40"/>
  <c r="E31" i="40"/>
  <c r="P30" i="40"/>
  <c r="K30" i="40"/>
  <c r="J30" i="40"/>
  <c r="H30" i="40"/>
  <c r="E30" i="40"/>
  <c r="P29" i="40"/>
  <c r="K29" i="40"/>
  <c r="J29" i="40"/>
  <c r="H29" i="40"/>
  <c r="E29" i="40"/>
  <c r="P28" i="40"/>
  <c r="K28" i="40"/>
  <c r="J28" i="40"/>
  <c r="E28" i="40"/>
  <c r="P27" i="40"/>
  <c r="K27" i="40"/>
  <c r="J27" i="40"/>
  <c r="H27" i="40"/>
  <c r="E27" i="40"/>
  <c r="P26" i="40"/>
  <c r="K26" i="40"/>
  <c r="J26" i="40"/>
  <c r="H26" i="40"/>
  <c r="E26" i="40"/>
  <c r="P25" i="40"/>
  <c r="K25" i="40"/>
  <c r="J25" i="40"/>
  <c r="E25" i="40"/>
  <c r="P24" i="40"/>
  <c r="K24" i="40"/>
  <c r="J24" i="40"/>
  <c r="H24" i="40"/>
  <c r="E24" i="40"/>
  <c r="P23" i="40"/>
  <c r="K23" i="40"/>
  <c r="J23" i="40"/>
  <c r="H23" i="40"/>
  <c r="E23" i="40"/>
  <c r="P22" i="40"/>
  <c r="K22" i="40"/>
  <c r="J22" i="40"/>
  <c r="H22" i="40"/>
  <c r="E22" i="40"/>
  <c r="P21" i="40"/>
  <c r="K21" i="40"/>
  <c r="J21" i="40"/>
  <c r="E21" i="40"/>
  <c r="K20" i="40"/>
  <c r="J20" i="40"/>
  <c r="H20" i="40"/>
  <c r="E20" i="40"/>
  <c r="K19" i="40"/>
  <c r="J19" i="40"/>
  <c r="H19" i="40"/>
  <c r="E19" i="40"/>
  <c r="K18" i="40"/>
  <c r="J18" i="40"/>
  <c r="E18" i="40"/>
  <c r="K17" i="40"/>
  <c r="J17" i="40"/>
  <c r="H17" i="40"/>
  <c r="P16" i="40"/>
  <c r="K16" i="40"/>
  <c r="J16" i="40"/>
  <c r="H16" i="40"/>
  <c r="E16" i="40"/>
  <c r="K15" i="40"/>
  <c r="J15" i="40"/>
  <c r="H15" i="40"/>
  <c r="E15" i="40"/>
  <c r="P14" i="40"/>
  <c r="K14" i="40"/>
  <c r="J14" i="40"/>
  <c r="E14" i="40"/>
  <c r="P13" i="40"/>
  <c r="K13" i="40"/>
  <c r="J13" i="40"/>
  <c r="E13" i="40"/>
  <c r="P12" i="40"/>
  <c r="K12" i="40"/>
  <c r="J12" i="40"/>
  <c r="P11" i="40"/>
  <c r="K11" i="40"/>
  <c r="P10" i="40"/>
  <c r="F34" i="39"/>
  <c r="K34" i="39"/>
  <c r="F33" i="39"/>
  <c r="K33" i="39"/>
  <c r="F32" i="39"/>
  <c r="K32" i="39"/>
  <c r="F31" i="39"/>
  <c r="K31" i="39"/>
  <c r="F30" i="39"/>
  <c r="K30" i="39"/>
  <c r="F29" i="39"/>
  <c r="K29" i="39"/>
  <c r="F28" i="39"/>
  <c r="K28" i="39"/>
  <c r="F27" i="39"/>
  <c r="K27" i="39"/>
  <c r="F26" i="39"/>
  <c r="K26" i="39"/>
  <c r="F25" i="39"/>
  <c r="K25" i="39"/>
  <c r="F24" i="39"/>
  <c r="K24" i="39"/>
  <c r="F23" i="39"/>
  <c r="K23" i="39"/>
  <c r="F22" i="39"/>
  <c r="K22" i="39"/>
  <c r="F21" i="39"/>
  <c r="K21" i="39"/>
  <c r="F20" i="39"/>
  <c r="K20" i="39"/>
  <c r="F19" i="39"/>
  <c r="K19" i="39"/>
  <c r="F18" i="39"/>
  <c r="K18" i="39"/>
  <c r="F17" i="39"/>
  <c r="K17" i="39"/>
  <c r="F16" i="39"/>
  <c r="K16" i="39"/>
  <c r="F15" i="39"/>
  <c r="K15" i="39"/>
  <c r="F14" i="39"/>
  <c r="K14" i="39"/>
  <c r="F13" i="39"/>
  <c r="K13" i="39"/>
  <c r="F12" i="39"/>
  <c r="K12" i="39"/>
  <c r="F11" i="39"/>
  <c r="K11" i="39"/>
  <c r="F10" i="39"/>
  <c r="K10" i="39"/>
  <c r="E9" i="39"/>
  <c r="J10" i="40" l="1"/>
  <c r="E25" i="42"/>
  <c r="E7" i="44"/>
  <c r="D60" i="44"/>
  <c r="E6" i="44" s="1"/>
  <c r="E45" i="42"/>
  <c r="E46" i="42"/>
  <c r="E33" i="42"/>
  <c r="E30" i="42"/>
  <c r="E31" i="42"/>
  <c r="E26" i="42"/>
  <c r="E14" i="42"/>
  <c r="E15" i="42"/>
  <c r="T8" i="43"/>
  <c r="J8" i="43" s="1"/>
  <c r="AG8" i="43"/>
  <c r="F8" i="43" s="1"/>
  <c r="N11" i="43"/>
  <c r="R11" i="43" s="1"/>
  <c r="N20" i="43"/>
  <c r="R20" i="43" s="1"/>
  <c r="N28" i="43"/>
  <c r="R28" i="43" s="1"/>
  <c r="N9" i="43"/>
  <c r="R9" i="43" s="1"/>
  <c r="N23" i="43"/>
  <c r="R23" i="43" s="1"/>
  <c r="N27" i="43"/>
  <c r="R27" i="43" s="1"/>
  <c r="N31" i="43"/>
  <c r="R31" i="43" s="1"/>
  <c r="N12" i="43"/>
  <c r="R12" i="43" s="1"/>
  <c r="Q10" i="43"/>
  <c r="M8" i="43"/>
  <c r="Q8" i="43" s="1"/>
  <c r="P10" i="43"/>
  <c r="L8" i="43"/>
  <c r="P8" i="43" s="1"/>
  <c r="O8" i="43"/>
  <c r="N19" i="43"/>
  <c r="R19" i="43" s="1"/>
  <c r="E56" i="42"/>
  <c r="E57" i="42"/>
  <c r="E50" i="42"/>
  <c r="E52" i="42"/>
  <c r="E54" i="42"/>
  <c r="E51" i="42"/>
  <c r="E49" i="42"/>
  <c r="E41" i="42"/>
  <c r="E42" i="42"/>
  <c r="E40" i="42"/>
  <c r="E39" i="42"/>
  <c r="E35" i="42"/>
  <c r="E36" i="42"/>
  <c r="E27" i="42"/>
  <c r="E22" i="42"/>
  <c r="E19" i="42"/>
  <c r="E23" i="42"/>
  <c r="E20" i="42"/>
  <c r="E12" i="42"/>
  <c r="E16" i="42"/>
  <c r="E13" i="42"/>
  <c r="E8" i="42"/>
  <c r="E9" i="42"/>
  <c r="E10" i="42"/>
  <c r="D60" i="42"/>
  <c r="D61" i="42" s="1"/>
  <c r="E59" i="42" s="1"/>
  <c r="L19" i="40"/>
  <c r="L16" i="40"/>
  <c r="L11" i="40"/>
  <c r="N16" i="43"/>
  <c r="R16" i="43" s="1"/>
  <c r="N32" i="43"/>
  <c r="R32" i="43" s="1"/>
  <c r="N15" i="43"/>
  <c r="R15" i="43" s="1"/>
  <c r="N24" i="43"/>
  <c r="R24" i="43" s="1"/>
  <c r="N25" i="43"/>
  <c r="R25" i="43" s="1"/>
  <c r="N33" i="43"/>
  <c r="R33" i="43" s="1"/>
  <c r="N13" i="43"/>
  <c r="R13" i="43" s="1"/>
  <c r="N17" i="43"/>
  <c r="R17" i="43" s="1"/>
  <c r="N22" i="43"/>
  <c r="R22" i="43" s="1"/>
  <c r="N26" i="43"/>
  <c r="R26" i="43" s="1"/>
  <c r="N30" i="43"/>
  <c r="R30" i="43" s="1"/>
  <c r="N21" i="43"/>
  <c r="R21" i="43" s="1"/>
  <c r="N29" i="43"/>
  <c r="R29" i="43" s="1"/>
  <c r="N10" i="43"/>
  <c r="R10" i="43" s="1"/>
  <c r="N14" i="43"/>
  <c r="R14" i="43" s="1"/>
  <c r="N18" i="43"/>
  <c r="R18" i="43" s="1"/>
  <c r="P11" i="43"/>
  <c r="L26" i="40"/>
  <c r="L18" i="40"/>
  <c r="K10" i="40"/>
  <c r="L20" i="40"/>
  <c r="L28" i="40"/>
  <c r="L25" i="40"/>
  <c r="L33" i="40"/>
  <c r="L15" i="40"/>
  <c r="L12" i="40"/>
  <c r="L23" i="40"/>
  <c r="L34" i="40"/>
  <c r="L17" i="40"/>
  <c r="L31" i="40"/>
  <c r="L32" i="40"/>
  <c r="L22" i="40"/>
  <c r="L14" i="40"/>
  <c r="L24" i="40"/>
  <c r="L30" i="40"/>
  <c r="L21" i="40"/>
  <c r="L29" i="40"/>
  <c r="L27" i="40"/>
  <c r="L35" i="40"/>
  <c r="L13" i="40"/>
  <c r="E23" i="44"/>
  <c r="E53" i="44"/>
  <c r="E43" i="44"/>
  <c r="E36" i="44"/>
  <c r="E28" i="44"/>
  <c r="E16" i="44"/>
  <c r="E49" i="44"/>
  <c r="E52" i="44"/>
  <c r="E46" i="44"/>
  <c r="E45" i="44"/>
  <c r="E42" i="44"/>
  <c r="E39" i="44"/>
  <c r="E35" i="44"/>
  <c r="E26" i="44"/>
  <c r="E25" i="44"/>
  <c r="E22" i="44"/>
  <c r="E19" i="44"/>
  <c r="E15" i="44"/>
  <c r="E12" i="44"/>
  <c r="E8" i="44"/>
  <c r="E9" i="44"/>
  <c r="E33" i="44"/>
  <c r="E10" i="44"/>
  <c r="E13" i="44"/>
  <c r="E17" i="44"/>
  <c r="E20" i="44"/>
  <c r="E30" i="44"/>
  <c r="E40" i="44"/>
  <c r="E50" i="44"/>
  <c r="E54" i="44"/>
  <c r="E32" i="44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5" i="3"/>
  <c r="H15" i="3" s="1"/>
  <c r="G14" i="3"/>
  <c r="H14" i="3" s="1"/>
  <c r="G13" i="3"/>
  <c r="H13" i="3" s="1"/>
  <c r="G12" i="3"/>
  <c r="H12" i="3" s="1"/>
  <c r="G11" i="3"/>
  <c r="H11" i="3" s="1"/>
  <c r="H10" i="3"/>
  <c r="H8" i="3"/>
  <c r="N8" i="43" l="1"/>
  <c r="R8" i="43" s="1"/>
  <c r="E38" i="42"/>
  <c r="E44" i="42"/>
  <c r="E55" i="42"/>
  <c r="E24" i="42"/>
  <c r="E48" i="42"/>
  <c r="E18" i="42"/>
  <c r="E34" i="42"/>
  <c r="E11" i="42"/>
  <c r="E29" i="42"/>
  <c r="E6" i="42"/>
  <c r="L10" i="40"/>
  <c r="D61" i="44"/>
  <c r="E59" i="44" s="1"/>
  <c r="E44" i="44"/>
  <c r="E34" i="44"/>
  <c r="E24" i="44"/>
  <c r="E55" i="44"/>
  <c r="E48" i="44"/>
  <c r="E38" i="44"/>
  <c r="E18" i="44"/>
  <c r="E29" i="44"/>
  <c r="E11" i="44"/>
  <c r="E7" i="3"/>
  <c r="E60" i="44" l="1"/>
  <c r="E60" i="42"/>
  <c r="G7" i="3"/>
  <c r="H7" i="3" s="1"/>
  <c r="H35" i="32" l="1"/>
  <c r="H34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3" i="32"/>
  <c r="H12" i="32"/>
  <c r="H11" i="32"/>
  <c r="H9" i="32"/>
  <c r="H8" i="32"/>
  <c r="F7" i="32"/>
  <c r="E7" i="32"/>
  <c r="E34" i="29"/>
  <c r="H34" i="29"/>
  <c r="E33" i="29"/>
  <c r="H33" i="29"/>
  <c r="E32" i="29"/>
  <c r="H32" i="29"/>
  <c r="E31" i="29"/>
  <c r="H31" i="29"/>
  <c r="E30" i="29"/>
  <c r="H30" i="29"/>
  <c r="E29" i="29"/>
  <c r="H29" i="29"/>
  <c r="E28" i="29"/>
  <c r="H28" i="29"/>
  <c r="E27" i="29"/>
  <c r="H27" i="29"/>
  <c r="E26" i="29"/>
  <c r="H26" i="29"/>
  <c r="E25" i="29"/>
  <c r="H25" i="29"/>
  <c r="E24" i="29"/>
  <c r="H24" i="29"/>
  <c r="E23" i="29"/>
  <c r="H23" i="29"/>
  <c r="E22" i="29"/>
  <c r="H22" i="29"/>
  <c r="E21" i="29"/>
  <c r="H21" i="29"/>
  <c r="E20" i="29"/>
  <c r="H20" i="29"/>
  <c r="E19" i="29"/>
  <c r="H19" i="29"/>
  <c r="E18" i="29"/>
  <c r="H18" i="29"/>
  <c r="E17" i="29"/>
  <c r="H17" i="29"/>
  <c r="E16" i="29"/>
  <c r="H16" i="29"/>
  <c r="E15" i="29"/>
  <c r="H15" i="29"/>
  <c r="E14" i="29"/>
  <c r="H14" i="29"/>
  <c r="E13" i="29"/>
  <c r="H13" i="29"/>
  <c r="E12" i="29"/>
  <c r="H12" i="29"/>
  <c r="E11" i="29"/>
  <c r="H11" i="29"/>
  <c r="E10" i="29"/>
  <c r="H10" i="29"/>
  <c r="G9" i="29"/>
  <c r="K9" i="29" s="1"/>
  <c r="L9" i="29" s="1"/>
  <c r="F9" i="29"/>
  <c r="I9" i="29" s="1"/>
  <c r="J9" i="29" s="1"/>
  <c r="H13" i="31"/>
  <c r="H12" i="31"/>
  <c r="H11" i="31"/>
  <c r="G13" i="31"/>
  <c r="G12" i="31"/>
  <c r="F9" i="31"/>
  <c r="F7" i="31" s="1"/>
  <c r="G25" i="27"/>
  <c r="F25" i="27"/>
  <c r="F24" i="27"/>
  <c r="F23" i="27"/>
  <c r="F22" i="27"/>
  <c r="F21" i="27"/>
  <c r="F36" i="27"/>
  <c r="E26" i="27"/>
  <c r="G38" i="27"/>
  <c r="G37" i="27"/>
  <c r="G34" i="27"/>
  <c r="G33" i="27"/>
  <c r="G32" i="27"/>
  <c r="G31" i="27"/>
  <c r="G30" i="27"/>
  <c r="G29" i="27"/>
  <c r="G28" i="27"/>
  <c r="G27" i="27"/>
  <c r="G24" i="27"/>
  <c r="G23" i="27"/>
  <c r="G15" i="27"/>
  <c r="G14" i="27"/>
  <c r="G12" i="27"/>
  <c r="G11" i="27"/>
  <c r="G44" i="27"/>
  <c r="G43" i="27"/>
  <c r="G42" i="27"/>
  <c r="G41" i="27"/>
  <c r="G40" i="27"/>
  <c r="G39" i="27"/>
  <c r="G35" i="27"/>
  <c r="G22" i="27"/>
  <c r="G21" i="27"/>
  <c r="G20" i="27"/>
  <c r="G19" i="27"/>
  <c r="G18" i="27"/>
  <c r="G17" i="27"/>
  <c r="G16" i="27"/>
  <c r="D44" i="27"/>
  <c r="D43" i="27"/>
  <c r="D42" i="27"/>
  <c r="D41" i="27"/>
  <c r="D40" i="27"/>
  <c r="D39" i="27"/>
  <c r="D38" i="27"/>
  <c r="D37" i="27"/>
  <c r="D35" i="27"/>
  <c r="D34" i="27"/>
  <c r="D33" i="27"/>
  <c r="D32" i="27"/>
  <c r="D31" i="27"/>
  <c r="D30" i="27"/>
  <c r="D28" i="27"/>
  <c r="D27" i="27"/>
  <c r="D25" i="27"/>
  <c r="D24" i="27"/>
  <c r="D23" i="27"/>
  <c r="D22" i="27"/>
  <c r="D21" i="27"/>
  <c r="D20" i="27"/>
  <c r="D19" i="27"/>
  <c r="D18" i="27"/>
  <c r="F38" i="27"/>
  <c r="F37" i="27"/>
  <c r="F35" i="27"/>
  <c r="F34" i="27"/>
  <c r="F33" i="27"/>
  <c r="F32" i="27"/>
  <c r="F31" i="27"/>
  <c r="F30" i="27"/>
  <c r="F28" i="27"/>
  <c r="F27" i="27"/>
  <c r="F43" i="27"/>
  <c r="F42" i="27"/>
  <c r="F41" i="27"/>
  <c r="F40" i="27"/>
  <c r="F39" i="27"/>
  <c r="F20" i="27"/>
  <c r="F19" i="27"/>
  <c r="F18" i="27"/>
  <c r="F17" i="27"/>
  <c r="F16" i="27"/>
  <c r="F15" i="27"/>
  <c r="F14" i="27"/>
  <c r="D9" i="28"/>
  <c r="C9" i="28"/>
  <c r="F26" i="27" l="1"/>
  <c r="E8" i="27"/>
  <c r="G7" i="32"/>
  <c r="H7" i="32"/>
  <c r="E9" i="28"/>
  <c r="F9" i="28" s="1"/>
  <c r="D9" i="27"/>
  <c r="G9" i="27"/>
  <c r="G26" i="27"/>
  <c r="G36" i="27"/>
  <c r="H9" i="29"/>
  <c r="D26" i="27"/>
  <c r="F8" i="27"/>
  <c r="C7" i="2"/>
  <c r="D7" i="2"/>
  <c r="E7" i="2" l="1"/>
  <c r="D8" i="27"/>
  <c r="G8" i="27"/>
  <c r="C34" i="12" l="1"/>
  <c r="D42" i="12" s="1"/>
  <c r="E34" i="12"/>
  <c r="E21" i="12"/>
  <c r="C21" i="12"/>
  <c r="E7" i="12"/>
  <c r="F24" i="12" l="1"/>
  <c r="F27" i="12"/>
  <c r="F23" i="12"/>
  <c r="F26" i="12"/>
  <c r="F25" i="12"/>
  <c r="F42" i="12"/>
  <c r="F38" i="12"/>
  <c r="F37" i="12"/>
  <c r="F36" i="12"/>
  <c r="F11" i="12"/>
  <c r="F14" i="12"/>
  <c r="F10" i="12"/>
  <c r="F13" i="12"/>
  <c r="F9" i="12"/>
  <c r="F12" i="12"/>
  <c r="D39" i="12"/>
  <c r="F39" i="12"/>
  <c r="D36" i="12"/>
  <c r="D40" i="12"/>
  <c r="F40" i="12"/>
  <c r="D37" i="12"/>
  <c r="D41" i="12"/>
  <c r="F41" i="12"/>
  <c r="D38" i="12"/>
  <c r="D23" i="12"/>
  <c r="D24" i="12"/>
  <c r="D25" i="12"/>
  <c r="D26" i="12"/>
  <c r="D27" i="12"/>
  <c r="F21" i="12" l="1"/>
  <c r="D34" i="12"/>
  <c r="D21" i="12"/>
  <c r="F34" i="12"/>
  <c r="F7" i="12"/>
  <c r="D13" i="31"/>
  <c r="D12" i="31"/>
  <c r="D11" i="31"/>
  <c r="D8" i="31"/>
  <c r="H9" i="31"/>
  <c r="G7" i="31"/>
  <c r="H7" i="31" s="1"/>
  <c r="D9" i="31" l="1"/>
  <c r="D7" i="31" s="1"/>
  <c r="G9" i="31"/>
</calcChain>
</file>

<file path=xl/sharedStrings.xml><?xml version="1.0" encoding="utf-8"?>
<sst xmlns="http://schemas.openxmlformats.org/spreadsheetml/2006/main" count="1701" uniqueCount="520">
  <si>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</si>
  <si>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</si>
  <si>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</si>
  <si>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</si>
  <si>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</si>
  <si>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</si>
  <si>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</si>
  <si>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25-34 lat</t>
  </si>
  <si>
    <t>35-44 lat</t>
  </si>
  <si>
    <t>45-54 lat</t>
  </si>
  <si>
    <t>55 lat i więcej</t>
  </si>
  <si>
    <t>według poziomu wykształcenia</t>
  </si>
  <si>
    <t>wyzsze</t>
  </si>
  <si>
    <t>policealne i średnie zawodowe</t>
  </si>
  <si>
    <t>średnie ogólnokształcace</t>
  </si>
  <si>
    <t>zasadnicze-zawodowe</t>
  </si>
  <si>
    <t>gimnazjalne, podstawowe i niepełne podstawowe</t>
  </si>
  <si>
    <t>Wskaźnik zatrudnienia oblicza się jako udział osób pracujących w liczbie ludności ( 15 lat i więcej) ogółem oraz dla danej grupy.</t>
  </si>
  <si>
    <t xml:space="preserve">Opracowano na podstawie danych zawartych w "Aktywności ekonomicznej ludności w województwie podkarpackim" </t>
  </si>
  <si>
    <t>za IV kwartał według poszczególnych lat. Publikacja sygnalna, Urząd Statystyczny w Rzeszowie</t>
  </si>
  <si>
    <t>www.stat.gov.pl, Bank Danych Lokalnych.</t>
  </si>
  <si>
    <t>zasiłki dla bezrobotnych</t>
  </si>
  <si>
    <t>inne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</si>
  <si>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</si>
  <si>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</si>
  <si>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</si>
  <si>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</si>
  <si>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</si>
  <si>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</si>
  <si>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</si>
  <si>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</si>
  <si>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</si>
  <si>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</si>
  <si>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</si>
  <si>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</si>
  <si>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</si>
  <si>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</si>
  <si>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</si>
  <si>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</si>
  <si>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</si>
  <si>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</si>
  <si>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</si>
  <si>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</si>
  <si>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</si>
  <si>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</si>
  <si>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</si>
  <si>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</si>
  <si>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</si>
  <si>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</si>
  <si>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</si>
  <si>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</si>
  <si>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</si>
  <si>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</si>
  <si>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</si>
  <si>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</si>
  <si>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</si>
  <si>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</si>
  <si>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</si>
  <si>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</si>
  <si>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</si>
  <si>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podjecia pracy w ramach refundacji kosztów utworzenia stanowiska pracy</t>
  </si>
  <si>
    <t>Razem</t>
  </si>
  <si>
    <t>pracy subsydiowanej</t>
  </si>
  <si>
    <t>z sektora publicznego</t>
  </si>
  <si>
    <t>w tym</t>
  </si>
  <si>
    <t>Ogółem</t>
  </si>
  <si>
    <t>Wiek w latach</t>
  </si>
  <si>
    <t>18-24</t>
  </si>
  <si>
    <t>25-34</t>
  </si>
  <si>
    <t>35-44</t>
  </si>
  <si>
    <t>45-54</t>
  </si>
  <si>
    <t>55-59</t>
  </si>
  <si>
    <t>60 i więcej</t>
  </si>
  <si>
    <t>Wykształcenie</t>
  </si>
  <si>
    <t>wyższe</t>
  </si>
  <si>
    <t>zasadnicze zawodowe</t>
  </si>
  <si>
    <t>gimnazjalne i poniżej</t>
  </si>
  <si>
    <t>Staż pracy</t>
  </si>
  <si>
    <t>do 1 roku</t>
  </si>
  <si>
    <t>bez stażu pracy</t>
  </si>
  <si>
    <t>od 1 do 3 m-cy</t>
  </si>
  <si>
    <t>śedenie ogólnokształcące</t>
  </si>
  <si>
    <t>1-5 lat</t>
  </si>
  <si>
    <t>5-10 lat</t>
  </si>
  <si>
    <t>10-20 lat</t>
  </si>
  <si>
    <t>20-30 lat</t>
  </si>
  <si>
    <t>30 lat i więcej</t>
  </si>
  <si>
    <t>od 3 do 6 m-cy</t>
  </si>
  <si>
    <t>od 6 do 12 m-cy</t>
  </si>
  <si>
    <t>od 12 do 24 m-cy</t>
  </si>
  <si>
    <t>pow. 24 m-cy</t>
  </si>
  <si>
    <t>do 1 m-ca</t>
  </si>
  <si>
    <t>Czas pozostawania bez pracy w miesiącach</t>
  </si>
  <si>
    <t>w odsetkach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</si>
  <si>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</si>
  <si>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</si>
  <si>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</si>
  <si>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</si>
  <si>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</si>
  <si>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</si>
  <si>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</si>
  <si>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</si>
  <si>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</si>
  <si>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</si>
  <si>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</si>
  <si>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</si>
  <si>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</si>
  <si>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</si>
  <si>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</si>
  <si>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</si>
  <si>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</si>
  <si>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</si>
  <si>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</si>
  <si>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</si>
  <si>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</si>
  <si>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</si>
  <si>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</si>
  <si>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</si>
  <si>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</si>
  <si>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</si>
  <si>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</si>
  <si>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</si>
  <si>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</si>
  <si>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</si>
  <si>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</si>
  <si>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</si>
  <si>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</si>
  <si>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</si>
  <si>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</si>
  <si>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</si>
  <si>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</si>
  <si>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</si>
  <si>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</si>
  <si>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</si>
  <si>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</si>
  <si>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</si>
  <si>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</si>
  <si>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</si>
  <si>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</si>
  <si>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</si>
  <si>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</si>
  <si>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</si>
  <si>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</si>
  <si>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</si>
  <si>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</si>
  <si>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</si>
  <si>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</si>
  <si>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</si>
  <si>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%</t>
  </si>
  <si>
    <t>powiaty</t>
  </si>
  <si>
    <t>wzrost/spadek</t>
  </si>
  <si>
    <t>LICZBA BEZROBOTNYCH</t>
  </si>
  <si>
    <t>STOPA BEZROBOCIA</t>
  </si>
  <si>
    <t>wzrost/spadek (pkt. proc.)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</si>
  <si>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</si>
  <si>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</si>
  <si>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</si>
  <si>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</si>
  <si>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</si>
  <si>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</si>
  <si>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</si>
  <si>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 xml:space="preserve">                  w roku sprawozdawczym, województwo podkarpackie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</si>
  <si>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</si>
  <si>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</si>
  <si>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</si>
  <si>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</si>
  <si>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</si>
  <si>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</si>
  <si>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</si>
  <si>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</si>
  <si>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</si>
  <si>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</si>
  <si>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</si>
  <si>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</si>
  <si>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</si>
  <si>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</si>
  <si>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</si>
  <si>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</si>
  <si>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</si>
  <si>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</si>
  <si>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wyłączeni z rejestru bez utraty statusu bezrobtnych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</si>
  <si>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</si>
  <si>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</si>
  <si>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</si>
  <si>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</si>
  <si>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</si>
  <si>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</si>
  <si>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</si>
  <si>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</si>
  <si>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 xml:space="preserve">                w roku sprawozdawczym, województwo podkarpackie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</si>
  <si>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</si>
  <si>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</si>
  <si>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</si>
  <si>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</si>
  <si>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wzrost/spadek
(liczba)</t>
  </si>
  <si>
    <t xml:space="preserve">przetwórstwo przemysłowe </t>
  </si>
  <si>
    <t xml:space="preserve">budownictwo </t>
  </si>
  <si>
    <t>pozostała działalność usługowa</t>
  </si>
  <si>
    <t xml:space="preserve">transport i gospodarka magazynowa </t>
  </si>
  <si>
    <t xml:space="preserve">edukacja </t>
  </si>
  <si>
    <t xml:space="preserve">opieka zdrowotna i pomoc społeczna </t>
  </si>
  <si>
    <t xml:space="preserve">handel hurtowy i detaliczny,  naprawa pojazdów samochodowych  i  motocykli </t>
  </si>
  <si>
    <t xml:space="preserve">działalność związana  z zakwaterowaniem  i usługami gastronomicznymi </t>
  </si>
  <si>
    <t xml:space="preserve">rolnictwo, leśnictwo, łowiectwo i rybactwo </t>
  </si>
  <si>
    <t xml:space="preserve">działalność profesjonalna, naukowa i techniczna </t>
  </si>
  <si>
    <t>działalność finansowa i ubezpieczeniowa</t>
  </si>
  <si>
    <t>działalność związana z kulturą rozrywką i rekreacją</t>
  </si>
  <si>
    <t xml:space="preserve">                Stan w końcu okresu</t>
  </si>
  <si>
    <t>wiek w latach</t>
  </si>
  <si>
    <t>wykształcenie</t>
  </si>
  <si>
    <t>czas pozostawania bez pracy w miesiącach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</si>
  <si>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</si>
  <si>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</si>
  <si>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</si>
  <si>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</si>
  <si>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</si>
  <si>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</si>
  <si>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</si>
  <si>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</si>
  <si>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</si>
  <si>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</si>
  <si>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</si>
  <si>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</si>
  <si>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</si>
  <si>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</si>
  <si>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wzrost/spadek w %</t>
  </si>
  <si>
    <t>śregnia liczba osób bezrobotnych na 1 ofertę pracy w roku</t>
  </si>
  <si>
    <t>w mln zł</t>
  </si>
  <si>
    <t>środki na podjęcie działalności gospodarczej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</si>
  <si>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</si>
  <si>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</si>
  <si>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</si>
  <si>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</si>
  <si>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</si>
  <si>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</si>
  <si>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</si>
  <si>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</si>
  <si>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</si>
  <si>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</si>
  <si>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</si>
  <si>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</si>
  <si>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</si>
  <si>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</si>
  <si>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</si>
  <si>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</si>
  <si>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</si>
  <si>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</si>
  <si>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</si>
  <si>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</si>
  <si>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</si>
  <si>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</si>
  <si>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</si>
  <si>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</si>
  <si>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</si>
  <si>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</si>
  <si>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</si>
  <si>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</si>
  <si>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</si>
  <si>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</si>
  <si>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</si>
  <si>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</si>
  <si>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</si>
  <si>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</si>
  <si>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</si>
  <si>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</si>
  <si>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</si>
  <si>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</si>
  <si>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</si>
  <si>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</si>
  <si>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</si>
  <si>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</si>
  <si>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</si>
  <si>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</si>
  <si>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</si>
  <si>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</si>
  <si>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</si>
  <si>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</si>
  <si>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</si>
  <si>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</si>
  <si>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</si>
  <si>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</si>
  <si>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</si>
  <si>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</si>
  <si>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</si>
  <si>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</si>
  <si>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</si>
  <si>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</si>
  <si>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</si>
  <si>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</si>
  <si>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** Wartości procentowe odpowiadające grupom dwucyfrowym obliczono dla danej grupy jednocyfrowej (GJ=100%).</t>
  </si>
  <si>
    <t>%*</t>
  </si>
  <si>
    <t>OFERTY BEZ ZAWODU***</t>
  </si>
  <si>
    <t>OFERTY Z ZAWODEM</t>
  </si>
  <si>
    <t>bezrobotni w szczególnej sytuacji na rynku pracy</t>
  </si>
  <si>
    <t>do 25 roku życia</t>
  </si>
  <si>
    <t>bezrobotni wg wieku</t>
  </si>
  <si>
    <t>bezrobotni poprzednio pracujący</t>
  </si>
  <si>
    <t xml:space="preserve">ogółem </t>
  </si>
  <si>
    <t xml:space="preserve"> %</t>
  </si>
  <si>
    <t>dot. zakładów pracy</t>
  </si>
  <si>
    <t>w tym zwolnieni z przyczyn</t>
  </si>
  <si>
    <t xml:space="preserve">* W jednocyfrowych grupach zawodów, odsetek w stosunku do liczby bezrobotnych ogółem z zawodem (B=100%). </t>
  </si>
  <si>
    <t xml:space="preserve">* W jednocyfrowych grupach zawodów, odsetek w stosunku do liczby ofert ogółem z zawodem (B=100%). </t>
  </si>
  <si>
    <t>Pracownicy (ogółem)</t>
  </si>
  <si>
    <t xml:space="preserve"> z zakładów sektora prywatnego</t>
  </si>
  <si>
    <t>z zakładów  sektora publicznego</t>
  </si>
  <si>
    <r>
      <t xml:space="preserve">Polska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</si>
  <si>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r>
      <t xml:space="preserve">województwo podkarpackie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</si>
  <si>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r>
      <t xml:space="preserve">15-24 lat </t>
    </r>
    <r>
      <rPr>
        <vertAlign val="superscript"/>
        <sz val="11"/>
        <color theme="1"/>
        <rFont val="Times New Roman"/>
        <family val="1"/>
        <charset val="238"/>
      </rPr>
      <t>1</t>
    </r>
  </si>
  <si>
    <t xml:space="preserve">       staże</t>
  </si>
  <si>
    <t>aktywne formy promocji zatrudnienia</t>
  </si>
  <si>
    <t>szkolenia*</t>
  </si>
  <si>
    <t xml:space="preserve"> z aktywnych form:</t>
  </si>
  <si>
    <r>
      <rPr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- BDL, GUS Warszawa 2017 r.</t>
    </r>
  </si>
  <si>
    <t>* Ostatni z opisywanych kwartałów do poprzedniego. Wzrost lub spadek w pkt. proc.</t>
  </si>
  <si>
    <t>Tabela II.     BEZROBOTNI W PUP ORAZ STOPA BEZROBOCIA WG POWIATÓW</t>
  </si>
  <si>
    <t>Tabela IX. BEZROBOTNI WEDŁUG WIEKU</t>
  </si>
  <si>
    <t>Tabela X. BEZROBOTNI WEDŁUG WYKSZTAŁCENIA</t>
  </si>
  <si>
    <t>Tabela XI. BEZROBOTNI WEDŁUG STAŻU PRACY</t>
  </si>
  <si>
    <t xml:space="preserve">                   WYKSZTAŁCENIA I STAŻU PRACY ORAZ CZASU POZOSTAWANIA BEZ PRACY</t>
  </si>
  <si>
    <t xml:space="preserve">Tabela XVI. BEZROBOTNI ZAMIESZKALI NA WSI WEDŁUG WIEKU, </t>
  </si>
  <si>
    <t xml:space="preserve">Tabela XVII. BEZROBOTNE KOBIETY ZAMIESZKAŁE NA WSI WEDŁUG WIEKU, </t>
  </si>
  <si>
    <t>Tabela XIX. BEZROBOTNI W SZCZEGÓLNEJ SYTUACJI NA RYNKU PRACY</t>
  </si>
  <si>
    <t>Tabela XX. BEZROBOTNI WEDŁUG WIEKU, W TYM DO 30 ROKU ŻYCIA I POWYŻEJ 50 ROKU ŻYCIA</t>
  </si>
  <si>
    <t>Tabela XXI. BEZROBOTNI DŁUGOTRWALE</t>
  </si>
  <si>
    <t>Tabela XXIV. BEROBOTNI WG GRUP ZAWODÓW</t>
  </si>
  <si>
    <t>Tabela XXV. Wolne miejsca pracy i miejsca aktywizacji zawodowej zgłoszone</t>
  </si>
  <si>
    <t>Tabela XXVI.   ZMIANY W LICZBIE WOLNYCH MIEJSC PRACY I MIEJSC AKTYWIZACJI ZAWODOWEJ ZGŁOSZONYCH PRZEZ PRACODAWCÓW DO PUP</t>
  </si>
  <si>
    <t xml:space="preserve">Tabela XXVII. WOLNE MIEJSCA PRACY I MIEJSCA AKTYWIZACJI ZAWODOWEJ  ZGŁOSZONE </t>
  </si>
  <si>
    <t>Tabela XXVIII.  WYDATKI REALIZOWANE Z FUNDUSZU PRACY</t>
  </si>
  <si>
    <t>Tabela XXIX   Aktywne formy promocji zatrudnienia wg powiatów. Liczba bezrobotnych aktywizowanych w ramach poszczególnych form,</t>
  </si>
  <si>
    <t>Tabela XXXI.  WSKAŹNIK  ZATRUDNIENIA</t>
  </si>
  <si>
    <t xml:space="preserve">                          województwo podkarpackie</t>
  </si>
  <si>
    <t xml:space="preserve">                         województwo podkarpackie, aktywne i pasywne formy promocji zatrudnieia</t>
  </si>
  <si>
    <t xml:space="preserve">                       PRZEZ PRACODAWCÓW DO PUP </t>
  </si>
  <si>
    <t xml:space="preserve">                       w okresie roku, województwo podkarpackie</t>
  </si>
  <si>
    <t xml:space="preserve">                           województwo podkarpackie, w okresie roku sprawozdawczego</t>
  </si>
  <si>
    <t xml:space="preserve">                     przez pracodawców do PUP</t>
  </si>
  <si>
    <t xml:space="preserve">                      stan w końcu roku, województwo podkarpackie</t>
  </si>
  <si>
    <t xml:space="preserve">                      województwo podkarpackie</t>
  </si>
  <si>
    <t xml:space="preserve">                      Stan w końcu roku, województwo podkarpackie</t>
  </si>
  <si>
    <t xml:space="preserve">                   stan w końcu roku, województwo podkarpackie</t>
  </si>
  <si>
    <t xml:space="preserve">                    WYKSZTAŁCENIA I STAŻU PRACY ORAZ CZASU POZOSTAWANIA BEZ PRACY</t>
  </si>
  <si>
    <t xml:space="preserve">                     WYKSZTAŁCENIA I STAŻU PRACY ORAZ CZASU POZOSTAWANIA BEZ PRACY</t>
  </si>
  <si>
    <t>Tabela XV.    BEZROBOTNI ZAMIESZKALI NA WSI</t>
  </si>
  <si>
    <t xml:space="preserve">                     Stan w końcu roku, województwo podkarpackie</t>
  </si>
  <si>
    <t xml:space="preserve">Tabela XIII.  BEZROBOTNE KOBIETY WEDŁUG WIEKU, </t>
  </si>
  <si>
    <t xml:space="preserve">Tabela XII.  BEZROBOTNI WEDŁUG WIEKU, </t>
  </si>
  <si>
    <t xml:space="preserve">                 Stan w końcu okresu</t>
  </si>
  <si>
    <t>Tabela VIII.    BEZROBOTNI POSIADAJĄCY PRAWO DO ZASIŁKU</t>
  </si>
  <si>
    <t>Tabela VII.   "ODPŁYW" BEZROBOTNYCH W POWIATACH</t>
  </si>
  <si>
    <t xml:space="preserve">                     w roku sprawozdawczym, województwo podkarpackie</t>
  </si>
  <si>
    <t>Tabela VI.   BEZROBOTNI, KTÓRZY PODJĘLI PRACĘ</t>
  </si>
  <si>
    <t xml:space="preserve">                   w roku sprawozdawczym, województwo podkarpackie</t>
  </si>
  <si>
    <t xml:space="preserve">Tabela V.  BEZROBOTNI WYŁĄCZENI Z REJESTRU "ODPŁYW" </t>
  </si>
  <si>
    <t>Tabela IV.   "NAPŁYW" BEZROBOTNYCH W POWIATACH</t>
  </si>
  <si>
    <t xml:space="preserve">                    w roku sprawozdawczym, województwo podkarpackie</t>
  </si>
  <si>
    <t>Tabela III.   BEZROBOTNI ZAREJESTROWANI "NAPŁYW"</t>
  </si>
  <si>
    <t xml:space="preserve">                   Stan w końcu okresu</t>
  </si>
  <si>
    <t>Tabela I.     STAN I STRUKTURA OSÓB BEZROBOTNYCH ZAREJESTROWANYCH W PUP</t>
  </si>
  <si>
    <t xml:space="preserve">                  Stan w końcu okresu, województwo podkarpackie</t>
  </si>
  <si>
    <t>% do ogółem</t>
  </si>
  <si>
    <t>% aktywnych form</t>
  </si>
  <si>
    <r>
      <t xml:space="preserve">pozostałe aktywne formy </t>
    </r>
    <r>
      <rPr>
        <vertAlign val="superscript"/>
        <sz val="11"/>
        <color theme="1"/>
        <rFont val="Times New Roman"/>
        <family val="1"/>
        <charset val="238"/>
      </rPr>
      <t>1</t>
    </r>
  </si>
  <si>
    <t>Tabela XXIII. ZMIANY ILOŚCI BEZROBOTNYCH WEDŁUG GRUP ZAWODOWYCH</t>
  </si>
  <si>
    <r>
      <rPr>
        <vertAlign val="superscript"/>
        <sz val="11"/>
        <color theme="1"/>
        <rFont val="Times New Roman"/>
        <family val="1"/>
        <charset val="238"/>
      </rPr>
      <t>1</t>
    </r>
    <r>
      <rPr>
        <sz val="11"/>
        <color theme="1"/>
        <rFont val="Times New Roman"/>
        <family val="1"/>
        <charset val="238"/>
      </rPr>
      <t xml:space="preserve"> Kategoria ta od 2016 r. zawiera refundację wynagrodzeń osobom będącym do 30 roku życia.</t>
    </r>
  </si>
  <si>
    <t xml:space="preserve">% </t>
  </si>
  <si>
    <t>do 1</t>
  </si>
  <si>
    <t>od 1 do 3</t>
  </si>
  <si>
    <t>od 3 do 6</t>
  </si>
  <si>
    <t>od 6 do 12</t>
  </si>
  <si>
    <t>od 12 do 24</t>
  </si>
  <si>
    <t>pow. 24</t>
  </si>
  <si>
    <t>bezrobotne kobiety</t>
  </si>
  <si>
    <t>bezrobotni ogółem zam. na wsi</t>
  </si>
  <si>
    <t>bezrobotne kobiety zam. na wsi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</si>
  <si>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</si>
  <si>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</si>
  <si>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</si>
  <si>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31 XII '17</t>
  </si>
  <si>
    <t>B 2017</t>
  </si>
  <si>
    <t>16</t>
  </si>
  <si>
    <t>gospodarstwa domowe zatrudniające pracowników; produkujące wyroby i świadczące usługi na własne potrzeby</t>
  </si>
  <si>
    <t>W tablicy XXXI zostały wykorzystane również dane opublikowane na stronie internetowej GUS</t>
  </si>
  <si>
    <t>Wartości dla Polski 2013 r. na podstawie "Monitoring Rynku Pracy. Informacja Kwartalna o aktywności ekonomicznej ludności" GUS Departament Rynku Pracy str. 6.</t>
  </si>
  <si>
    <t>Tabela XIV a. BEZROBOTNI  WEDŁUG WIEKU I CZASU POZOSTAWANIA BEZ PRACY</t>
  </si>
  <si>
    <t>Liczba bezrobotnych ogółem</t>
  </si>
  <si>
    <t>z ogółem: czas pozostawania bez pracy w miesiącach</t>
  </si>
  <si>
    <t>Tabela XIV b. BEZROBOTNI  WEDŁUG WYKSZTAŁCENIA I CZASU POZOSTAWANIA BEZ PRACY</t>
  </si>
  <si>
    <t xml:space="preserve">                      Stan w końcu roku, województwo podkarpackie, rozkład liczbowy i procentowy</t>
  </si>
  <si>
    <t>Staż pracy (liczba lat)</t>
  </si>
  <si>
    <t>Tabela XIV c. BEZROBOTNI  WEDŁUG STAŻU PRACY I CZASU POZOSTAWANIA BEZ PRACY</t>
  </si>
  <si>
    <t>średnie ogólno-kształcące</t>
  </si>
  <si>
    <t>Tabela XVIII a. BEZROBOTNI  ZAM. NA WSI WG WIEKU I CZASU POZOSTAWANIA BEZ PRACY</t>
  </si>
  <si>
    <t>zgłoszenia</t>
  </si>
  <si>
    <t>zwolnienia</t>
  </si>
  <si>
    <t>Tabela XVIII b. BEZROBOTNI  ZAM. NA WSI WG WYKSZTAŁCENIA I CZASU POZOSTAWANIA BEZ PRACY</t>
  </si>
  <si>
    <t>Tabela XVIII c. BEZROBOTNI  ZAM. NA WSI WG STAŻU PRACY I CZASU POZOSTAWANIA BEZ PRACY</t>
  </si>
  <si>
    <t>31 XII '18</t>
  </si>
  <si>
    <t>31 XII '17*</t>
  </si>
  <si>
    <t xml:space="preserve">                   Stan na 31 XII '18 r.</t>
  </si>
  <si>
    <t xml:space="preserve">                    Stan na 31 XII '18 r.</t>
  </si>
  <si>
    <t>Stan na 31 XII '18</t>
  </si>
  <si>
    <t xml:space="preserve">                     Stan na 31 XII '18 r.</t>
  </si>
  <si>
    <t>31 XII  '18</t>
  </si>
  <si>
    <t>liczba bezrobotnych 31 XII '18</t>
  </si>
  <si>
    <t>w okresie 2018 r.</t>
  </si>
  <si>
    <t>B 2018</t>
  </si>
  <si>
    <t>oferty pracy w '18 r.</t>
  </si>
  <si>
    <t>Aktywne formy promocji zatrudnienia zawierają również pozostałe aktywne formy.</t>
  </si>
  <si>
    <t>Formy aktywne i zasiłki dla bezrobotnych oraz kategoria "inne" sumują się do ogółem wydatków realizowanych z FP.</t>
  </si>
  <si>
    <t>w okresie '18 r.</t>
  </si>
  <si>
    <t>17</t>
  </si>
  <si>
    <t xml:space="preserve">                       IV kwartał danego roku</t>
  </si>
  <si>
    <t>według wieku</t>
  </si>
  <si>
    <t>31 XII 2017</t>
  </si>
  <si>
    <t>31 XII 2018</t>
  </si>
  <si>
    <t>wzrost/spadek 2017=100%</t>
  </si>
  <si>
    <t>do 12 m-cy</t>
  </si>
  <si>
    <t>pow. 12 m-cy</t>
  </si>
  <si>
    <t>18-34</t>
  </si>
  <si>
    <t>35-54</t>
  </si>
  <si>
    <t>55 i więcej</t>
  </si>
  <si>
    <t>35 i więcej</t>
  </si>
  <si>
    <t>czas pozostawania bez pracy</t>
  </si>
  <si>
    <r>
      <rPr>
        <b/>
        <sz val="11"/>
        <color theme="1"/>
        <rFont val="Times New Roman"/>
        <family val="1"/>
        <charset val="238"/>
      </rPr>
      <t>bezrobocie krótkotrwałe</t>
    </r>
    <r>
      <rPr>
        <sz val="11"/>
        <color theme="1"/>
        <rFont val="Times New Roman"/>
        <family val="1"/>
        <charset val="238"/>
      </rPr>
      <t xml:space="preserve">  (do 12 m-cy)</t>
    </r>
  </si>
  <si>
    <r>
      <rPr>
        <b/>
        <sz val="11"/>
        <color theme="1"/>
        <rFont val="Times New Roman"/>
        <family val="1"/>
        <charset val="238"/>
      </rPr>
      <t>bezrobocie długotrwałe</t>
    </r>
    <r>
      <rPr>
        <sz val="11"/>
        <color theme="1"/>
        <rFont val="Times New Roman"/>
        <family val="1"/>
        <charset val="238"/>
      </rPr>
      <t xml:space="preserve"> (powyżej 12 m-cy)</t>
    </r>
  </si>
  <si>
    <t xml:space="preserve">administracja publiczna i obrona narodowa; obowiązkowe zabezpieczenia społeczne </t>
  </si>
  <si>
    <t>działalność w zakresie usług administrowania i działalność wspierająca</t>
  </si>
  <si>
    <t>* w tym wybrane sekcje PKD</t>
  </si>
  <si>
    <t>Ogółem*</t>
  </si>
  <si>
    <t>Bezrobotni</t>
  </si>
  <si>
    <t>oferty</t>
  </si>
  <si>
    <t>B/O</t>
  </si>
  <si>
    <t>napływ</t>
  </si>
  <si>
    <t>1A</t>
  </si>
  <si>
    <t>1B</t>
  </si>
  <si>
    <t>w.</t>
  </si>
  <si>
    <t>ze zwolnień grup. (k. p.)</t>
  </si>
  <si>
    <t>ze zwolnień grup. (k. r.)</t>
  </si>
  <si>
    <t>oferty pracy zgłoszone  w 2018 r.</t>
  </si>
  <si>
    <t>I półrocze</t>
  </si>
  <si>
    <t>II półrocze</t>
  </si>
  <si>
    <t>2018 rok</t>
  </si>
  <si>
    <t>*** Odsetek dla bezrobotnych bez zawodu w stosunku do ogłóem tj. A+B=100%.</t>
  </si>
  <si>
    <t>*** Odsetek dla ofert bez zawodu w stosunku do ogółem tj. A+B=100%.</t>
  </si>
  <si>
    <t>ogółem (o) w tym kobiety (k)</t>
  </si>
  <si>
    <t>% (do ogółem)</t>
  </si>
  <si>
    <t xml:space="preserve">oferty pracy zgłoszone  </t>
  </si>
  <si>
    <t xml:space="preserve">z ogółem sekcje PKD: </t>
  </si>
  <si>
    <t>Rolnictwo, leśnictwo, łowiectwo i rybactwo</t>
  </si>
  <si>
    <t>O</t>
  </si>
  <si>
    <t>K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</si>
  <si>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</si>
  <si>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</si>
  <si>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</si>
  <si>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</si>
  <si>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</si>
  <si>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</si>
  <si>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</si>
  <si>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</si>
  <si>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</si>
  <si>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</si>
  <si>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</si>
  <si>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</si>
  <si>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</si>
  <si>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</si>
  <si>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</si>
  <si>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</si>
  <si>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</si>
  <si>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</si>
  <si>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</si>
  <si>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</si>
  <si>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</si>
  <si>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A Razem dotychczas pracujący</t>
  </si>
  <si>
    <t>B Dotychczas niepracujący</t>
  </si>
  <si>
    <t>AB Ogółem</t>
  </si>
  <si>
    <t xml:space="preserve">Tabela XXII A.  BEZROBOTNI POPRZEDNIO PRACUJĄCY </t>
  </si>
  <si>
    <t xml:space="preserve">                         WEDŁUG POLSKIEJ KLASYFIKACJI DZIAŁALNOŚCI (PKD)</t>
  </si>
  <si>
    <t xml:space="preserve">                         stan w końcu roku, województwo podkarpackie</t>
  </si>
  <si>
    <t xml:space="preserve">Tabela XXII B.  BEZROBOTNI POPRZEDNIO PRACUJĄCY </t>
  </si>
  <si>
    <t>w '18 r.</t>
  </si>
  <si>
    <t>dynamika spadków do stanu na 31 XII 2017 w poszcz. grupach</t>
  </si>
  <si>
    <t>wzrost/spadek w proc.</t>
  </si>
  <si>
    <t>lata</t>
  </si>
  <si>
    <t>rok</t>
  </si>
  <si>
    <t>rok subsydia</t>
  </si>
  <si>
    <t>dynamika</t>
  </si>
  <si>
    <t>Ip subsydia</t>
  </si>
  <si>
    <t>II p subsydia</t>
  </si>
  <si>
    <t>ROK</t>
  </si>
  <si>
    <t>W pewnych przypadkach następuje kontynuacja zwolnien zgłoszonych z roku poprzedniego.</t>
  </si>
  <si>
    <t xml:space="preserve">                          kumulacje, stan w końcu roku, województwo podkarpackie</t>
  </si>
  <si>
    <t xml:space="preserve">                         WEDŁUG POLSKIEJ KLASYFIKACJI DZIAŁALNOŚCI (PKD) Z PODZIAŁEM NA PŁEĆ</t>
  </si>
  <si>
    <t>Tabela XXX.   ZGŁOSZENIA ZWOLNIEŃ GRUPOWYCH</t>
  </si>
  <si>
    <t xml:space="preserve">                          w roku sprawozdawczym</t>
  </si>
  <si>
    <t>wzrost/spadek %</t>
  </si>
  <si>
    <t>% K</t>
  </si>
  <si>
    <t>w BO</t>
  </si>
  <si>
    <t>% w BO - oznacza udział danej kategorii wg wieku do ogólnej liczby bezrobotnych wg stanu na ostatni dzień roku.</t>
  </si>
  <si>
    <t>BO</t>
  </si>
  <si>
    <t>*Bezrobotny długotrwale – pozostający w rejestrze powiatowego urzędu pracy łącznie przez okres ponad 12 miesięcy w okresie ostatnich 2 lat,  z wyłączeniem okresów</t>
  </si>
  <si>
    <t xml:space="preserve">                                                  odbywania stażu  i przygotowania zawodowego dorosłych.</t>
  </si>
  <si>
    <t>Tabela XXV a. Wolne miejsca pracy i miejsca aktywizacji zawodowej zgłoszone</t>
  </si>
  <si>
    <t xml:space="preserve">                        przez pracodawców do PUP z wyszczególnieniem miejsc zatrudnienia i innej pracy zarobkowej oraz aktywizacji zawodowej</t>
  </si>
  <si>
    <t xml:space="preserve">                       ( i innej pracy zarobkowej ) oraz miejsc aktywizacji zawodowej</t>
  </si>
  <si>
    <t>z tego</t>
  </si>
  <si>
    <t>miejsca zatrudnienia i innej pracy zarobkowej</t>
  </si>
  <si>
    <t>miejsca aktywizacji zawodowej</t>
  </si>
  <si>
    <t>do 30 roku życia</t>
  </si>
  <si>
    <t>długotrwale bezrobotni</t>
  </si>
  <si>
    <t>powyżej 50 roku życia</t>
  </si>
  <si>
    <t>korzystający ze świadczeń pomocy społecznej</t>
  </si>
  <si>
    <t>posiadający co najmniej jedno dziecko do 6 roku życia</t>
  </si>
  <si>
    <t>posiadający co najmniej jedno dziecko niepełnosprawne do 18 roku życia</t>
  </si>
  <si>
    <t>niepełnosprawni</t>
  </si>
  <si>
    <t>w okresie 2017 r.</t>
  </si>
  <si>
    <t>wliczbach bezwzględnych</t>
  </si>
  <si>
    <t>w liczbach bezwzględnych</t>
  </si>
  <si>
    <t>średnie ogólnokształcące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</si>
</sst>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7E2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>
      <alignment horizontal="left" vertical="center"/>
    </xf>
    <xf numFmtId="0" fontId="2" fillId="0" borderId="0">
      <alignment horizontal="left" vertical="center"/>
    </xf>
    <xf numFmtId="0" fontId="23" fillId="0" borderId="0">
      <alignment horizontal="left" vertical="center"/>
    </xf>
  </cellStyleXfs>
  <cellXfs count="1112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14" fontId="4" fillId="3" borderId="3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3" fontId="4" fillId="2" borderId="89" xfId="0" applyNumberFormat="1" applyFont="1" applyFill="1" applyBorder="1" applyAlignment="1">
      <alignment horizontal="center" vertical="center"/>
    </xf>
    <xf numFmtId="3" fontId="4" fillId="2" borderId="88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9" xfId="0" applyNumberFormat="1" applyFont="1" applyFill="1" applyBorder="1" applyAlignment="1">
      <alignment horizontal="center" vertical="center"/>
    </xf>
    <xf numFmtId="3" fontId="6" fillId="2" borderId="88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164" fontId="6" fillId="2" borderId="89" xfId="0" applyNumberFormat="1" applyFont="1" applyFill="1" applyBorder="1" applyAlignment="1">
      <alignment horizontal="center" vertical="center"/>
    </xf>
    <xf numFmtId="164" fontId="6" fillId="2" borderId="88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 indent="5"/>
    </xf>
    <xf numFmtId="49" fontId="4" fillId="2" borderId="33" xfId="0" applyNumberFormat="1" applyFont="1" applyFill="1" applyBorder="1" applyAlignment="1">
      <alignment horizontal="left" vertical="center" wrapText="1" indent="5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3" borderId="11" xfId="0" applyFont="1" applyFill="1" applyBorder="1" applyAlignment="1">
      <alignment horizontal="center"/>
    </xf>
    <xf numFmtId="3" fontId="4" fillId="2" borderId="5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5"/>
    </xf>
    <xf numFmtId="3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 wrapText="1" indent="3"/>
    </xf>
    <xf numFmtId="3" fontId="4" fillId="2" borderId="86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 indent="3"/>
    </xf>
    <xf numFmtId="49" fontId="4" fillId="2" borderId="44" xfId="0" applyNumberFormat="1" applyFont="1" applyFill="1" applyBorder="1" applyAlignment="1">
      <alignment horizontal="left" vertical="center" wrapText="1" indent="5"/>
    </xf>
    <xf numFmtId="3" fontId="4" fillId="2" borderId="22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0" fontId="4" fillId="3" borderId="13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5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5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5" fontId="4" fillId="2" borderId="82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5" fontId="4" fillId="2" borderId="81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5" fontId="4" fillId="2" borderId="82" xfId="0" quotePrefix="1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6" fillId="2" borderId="89" xfId="0" applyNumberFormat="1" applyFont="1" applyFill="1" applyBorder="1" applyAlignment="1">
      <alignment horizontal="center" vertical="center" wrapText="1"/>
    </xf>
    <xf numFmtId="165" fontId="6" fillId="2" borderId="84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44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2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5" fontId="4" fillId="2" borderId="8" xfId="3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165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30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90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4" fillId="3" borderId="36" xfId="0" applyFont="1" applyFill="1" applyBorder="1"/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5" fontId="4" fillId="2" borderId="62" xfId="0" applyNumberFormat="1" applyFont="1" applyFill="1" applyBorder="1" applyAlignment="1">
      <alignment horizontal="center" vertical="center"/>
    </xf>
    <xf numFmtId="3" fontId="4" fillId="2" borderId="76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166" fontId="4" fillId="2" borderId="0" xfId="2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3" fontId="4" fillId="2" borderId="8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4" borderId="2" xfId="0" quotePrefix="1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horizontal="center" vertical="center"/>
    </xf>
    <xf numFmtId="3" fontId="8" fillId="4" borderId="7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3" fontId="8" fillId="4" borderId="46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wrapText="1"/>
    </xf>
    <xf numFmtId="3" fontId="8" fillId="4" borderId="11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54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3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3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3" fontId="4" fillId="2" borderId="54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 indent="3"/>
    </xf>
    <xf numFmtId="4" fontId="4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3" borderId="55" xfId="0" applyFont="1" applyFill="1" applyBorder="1"/>
    <xf numFmtId="0" fontId="4" fillId="3" borderId="56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horizontal="center"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2" borderId="49" xfId="0" applyNumberFormat="1" applyFont="1" applyFill="1" applyBorder="1" applyAlignment="1">
      <alignment horizontal="center" vertical="center" wrapText="1"/>
    </xf>
    <xf numFmtId="165" fontId="4" fillId="2" borderId="86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92" xfId="0" applyNumberFormat="1" applyFont="1" applyFill="1" applyBorder="1" applyAlignment="1">
      <alignment horizontal="center" vertical="center"/>
    </xf>
    <xf numFmtId="3" fontId="6" fillId="2" borderId="91" xfId="0" applyNumberFormat="1" applyFont="1" applyFill="1" applyBorder="1" applyAlignment="1">
      <alignment horizontal="center" vertical="center"/>
    </xf>
    <xf numFmtId="165" fontId="6" fillId="2" borderId="89" xfId="0" applyNumberFormat="1" applyFont="1" applyFill="1" applyBorder="1" applyAlignment="1">
      <alignment horizontal="center" vertical="center"/>
    </xf>
    <xf numFmtId="165" fontId="6" fillId="2" borderId="88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4" borderId="41" xfId="0" applyFont="1" applyFill="1" applyBorder="1" applyAlignment="1">
      <alignment wrapText="1"/>
    </xf>
    <xf numFmtId="3" fontId="8" fillId="4" borderId="86" xfId="0" applyNumberFormat="1" applyFont="1" applyFill="1" applyBorder="1" applyAlignment="1">
      <alignment horizontal="center" vertical="center"/>
    </xf>
    <xf numFmtId="3" fontId="8" fillId="4" borderId="26" xfId="0" quotePrefix="1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3" fontId="8" fillId="4" borderId="85" xfId="0" applyNumberFormat="1" applyFont="1" applyFill="1" applyBorder="1" applyAlignment="1">
      <alignment horizontal="center" vertical="center"/>
    </xf>
    <xf numFmtId="165" fontId="8" fillId="4" borderId="85" xfId="0" applyNumberFormat="1" applyFont="1" applyFill="1" applyBorder="1" applyAlignment="1">
      <alignment horizontal="center" vertical="center"/>
    </xf>
    <xf numFmtId="3" fontId="8" fillId="4" borderId="86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 vertical="center" wrapText="1"/>
    </xf>
    <xf numFmtId="164" fontId="4" fillId="2" borderId="12" xfId="0" quotePrefix="1" applyNumberFormat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5" fontId="4" fillId="2" borderId="13" xfId="0" quotePrefix="1" applyNumberFormat="1" applyFont="1" applyFill="1" applyBorder="1" applyAlignment="1">
      <alignment horizontal="center" vertical="center" wrapText="1"/>
    </xf>
    <xf numFmtId="165" fontId="8" fillId="4" borderId="54" xfId="0" applyNumberFormat="1" applyFont="1" applyFill="1" applyBorder="1" applyAlignment="1">
      <alignment horizontal="center" vertical="center"/>
    </xf>
    <xf numFmtId="165" fontId="8" fillId="4" borderId="26" xfId="0" quotePrefix="1" applyNumberFormat="1" applyFont="1" applyFill="1" applyBorder="1" applyAlignment="1">
      <alignment horizontal="center" vertical="center"/>
    </xf>
    <xf numFmtId="165" fontId="8" fillId="4" borderId="2" xfId="0" quotePrefix="1" applyNumberFormat="1" applyFont="1" applyFill="1" applyBorder="1" applyAlignment="1">
      <alignment horizontal="center" vertical="center"/>
    </xf>
    <xf numFmtId="165" fontId="8" fillId="4" borderId="27" xfId="0" quotePrefix="1" applyNumberFormat="1" applyFont="1" applyFill="1" applyBorder="1" applyAlignment="1">
      <alignment horizontal="center" vertical="center"/>
    </xf>
    <xf numFmtId="165" fontId="8" fillId="4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6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4" xfId="0" applyNumberFormat="1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>
      <alignment horizontal="center" vertical="center" wrapText="1"/>
    </xf>
    <xf numFmtId="165" fontId="6" fillId="2" borderId="96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2" borderId="12" xfId="2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49" fontId="4" fillId="2" borderId="69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84" xfId="0" applyNumberFormat="1" applyFont="1" applyFill="1" applyBorder="1" applyAlignment="1">
      <alignment horizontal="left" vertical="center" wrapText="1"/>
    </xf>
    <xf numFmtId="49" fontId="4" fillId="2" borderId="69" xfId="0" applyNumberFormat="1" applyFont="1" applyFill="1" applyBorder="1" applyAlignment="1">
      <alignment horizontal="left" vertical="center" wrapText="1" indent="2"/>
    </xf>
    <xf numFmtId="49" fontId="4" fillId="2" borderId="0" xfId="0" applyNumberFormat="1" applyFont="1" applyFill="1" applyBorder="1" applyAlignment="1">
      <alignment horizontal="left" vertical="center" wrapText="1" indent="2"/>
    </xf>
    <xf numFmtId="49" fontId="4" fillId="2" borderId="84" xfId="0" applyNumberFormat="1" applyFont="1" applyFill="1" applyBorder="1" applyAlignment="1">
      <alignment horizontal="left" vertical="center" wrapText="1" indent="2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166" fontId="8" fillId="3" borderId="23" xfId="2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left" vertical="center" wrapText="1"/>
    </xf>
    <xf numFmtId="3" fontId="8" fillId="2" borderId="35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6" fillId="2" borderId="81" xfId="0" applyNumberFormat="1" applyFont="1" applyFill="1" applyBorder="1" applyAlignment="1">
      <alignment horizontal="center" vertical="center" wrapText="1"/>
    </xf>
    <xf numFmtId="165" fontId="4" fillId="2" borderId="59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14" fontId="4" fillId="3" borderId="50" xfId="0" applyNumberFormat="1" applyFont="1" applyFill="1" applyBorder="1" applyAlignment="1">
      <alignment horizontal="center" vertical="center" wrapText="1"/>
    </xf>
    <xf numFmtId="14" fontId="4" fillId="3" borderId="58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0" fontId="4" fillId="3" borderId="97" xfId="0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4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9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right" vertical="center" wrapText="1"/>
    </xf>
    <xf numFmtId="164" fontId="8" fillId="2" borderId="10" xfId="0" quotePrefix="1" applyNumberFormat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8" xfId="0" quotePrefix="1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indent="3"/>
    </xf>
    <xf numFmtId="4" fontId="4" fillId="2" borderId="27" xfId="0" applyNumberFormat="1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left" vertical="center" wrapText="1" indent="3"/>
    </xf>
    <xf numFmtId="0" fontId="4" fillId="3" borderId="41" xfId="0" applyFont="1" applyFill="1" applyBorder="1" applyAlignment="1">
      <alignment horizontal="left" vertical="center" wrapText="1"/>
    </xf>
    <xf numFmtId="0" fontId="4" fillId="3" borderId="73" xfId="0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0" fontId="4" fillId="2" borderId="9" xfId="0" applyFont="1" applyFill="1" applyBorder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/>
    </xf>
    <xf numFmtId="0" fontId="4" fillId="2" borderId="8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6" fillId="2" borderId="47" xfId="0" applyNumberFormat="1" applyFont="1" applyFill="1" applyBorder="1" applyAlignment="1">
      <alignment horizontal="center" vertical="center"/>
    </xf>
    <xf numFmtId="4" fontId="4" fillId="3" borderId="85" xfId="0" applyNumberFormat="1" applyFont="1" applyFill="1" applyBorder="1" applyAlignment="1">
      <alignment horizontal="center" vertical="center"/>
    </xf>
    <xf numFmtId="4" fontId="4" fillId="3" borderId="54" xfId="0" applyNumberFormat="1" applyFont="1" applyFill="1" applyBorder="1" applyAlignment="1">
      <alignment horizontal="center" vertical="center"/>
    </xf>
    <xf numFmtId="4" fontId="4" fillId="2" borderId="85" xfId="0" applyNumberFormat="1" applyFont="1" applyFill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center" vertical="center"/>
    </xf>
    <xf numFmtId="4" fontId="4" fillId="2" borderId="54" xfId="0" applyNumberFormat="1" applyFont="1" applyFill="1" applyBorder="1" applyAlignment="1">
      <alignment horizontal="center" vertical="center"/>
    </xf>
    <xf numFmtId="4" fontId="4" fillId="3" borderId="47" xfId="0" applyNumberFormat="1" applyFont="1" applyFill="1" applyBorder="1" applyAlignment="1">
      <alignment horizontal="center" vertical="center"/>
    </xf>
    <xf numFmtId="4" fontId="6" fillId="2" borderId="39" xfId="0" quotePrefix="1" applyNumberFormat="1" applyFont="1" applyFill="1" applyBorder="1" applyAlignment="1">
      <alignment horizontal="center" vertical="center"/>
    </xf>
    <xf numFmtId="4" fontId="4" fillId="3" borderId="27" xfId="0" quotePrefix="1" applyNumberFormat="1" applyFont="1" applyFill="1" applyBorder="1" applyAlignment="1">
      <alignment horizontal="center" vertical="center"/>
    </xf>
    <xf numFmtId="4" fontId="6" fillId="2" borderId="47" xfId="0" quotePrefix="1" applyNumberFormat="1" applyFont="1" applyFill="1" applyBorder="1" applyAlignment="1">
      <alignment horizontal="center" vertical="center"/>
    </xf>
    <xf numFmtId="4" fontId="4" fillId="3" borderId="85" xfId="0" quotePrefix="1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left" vertical="center" wrapText="1"/>
    </xf>
    <xf numFmtId="4" fontId="4" fillId="2" borderId="57" xfId="0" applyNumberFormat="1" applyFont="1" applyFill="1" applyBorder="1" applyAlignment="1">
      <alignment horizontal="center" vertical="center"/>
    </xf>
    <xf numFmtId="4" fontId="4" fillId="3" borderId="39" xfId="0" quotePrefix="1" applyNumberFormat="1" applyFont="1" applyFill="1" applyBorder="1" applyAlignment="1">
      <alignment horizontal="center" vertical="center"/>
    </xf>
    <xf numFmtId="4" fontId="4" fillId="3" borderId="47" xfId="0" quotePrefix="1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64" fontId="4" fillId="2" borderId="0" xfId="0" applyNumberFormat="1" applyFont="1" applyFill="1"/>
    <xf numFmtId="0" fontId="17" fillId="2" borderId="36" xfId="0" applyFont="1" applyFill="1" applyBorder="1" applyAlignment="1">
      <alignment horizontal="left" vertical="center" wrapText="1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50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6" fillId="2" borderId="61" xfId="0" applyNumberFormat="1" applyFon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16" fillId="2" borderId="62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3" borderId="64" xfId="0" applyFont="1" applyFill="1" applyBorder="1" applyAlignment="1">
      <alignment horizontal="center" vertical="center"/>
    </xf>
    <xf numFmtId="0" fontId="16" fillId="3" borderId="44" xfId="0" applyFont="1" applyFill="1" applyBorder="1"/>
    <xf numFmtId="0" fontId="16" fillId="3" borderId="69" xfId="0" applyFont="1" applyFill="1" applyBorder="1" applyAlignment="1">
      <alignment horizontal="center" vertical="center"/>
    </xf>
    <xf numFmtId="0" fontId="16" fillId="3" borderId="48" xfId="0" applyFont="1" applyFill="1" applyBorder="1"/>
    <xf numFmtId="0" fontId="16" fillId="3" borderId="67" xfId="0" applyFont="1" applyFill="1" applyBorder="1"/>
    <xf numFmtId="0" fontId="16" fillId="3" borderId="28" xfId="0" applyFont="1" applyFill="1" applyBorder="1" applyAlignment="1">
      <alignment horizontal="center" vertical="center" wrapText="1"/>
    </xf>
    <xf numFmtId="16" fontId="16" fillId="3" borderId="5" xfId="0" applyNumberFormat="1" applyFont="1" applyFill="1" applyBorder="1" applyAlignment="1">
      <alignment horizontal="center" vertical="center" wrapText="1"/>
    </xf>
    <xf numFmtId="16" fontId="16" fillId="3" borderId="6" xfId="0" applyNumberFormat="1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16" fillId="2" borderId="60" xfId="0" applyFont="1" applyFill="1" applyBorder="1" applyAlignment="1">
      <alignment horizontal="left" vertical="center" wrapText="1"/>
    </xf>
    <xf numFmtId="3" fontId="16" fillId="2" borderId="60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 wrapText="1"/>
    </xf>
    <xf numFmtId="3" fontId="16" fillId="2" borderId="18" xfId="0" applyNumberFormat="1" applyFont="1" applyFill="1" applyBorder="1" applyAlignment="1">
      <alignment horizontal="center" vertical="center"/>
    </xf>
    <xf numFmtId="0" fontId="16" fillId="2" borderId="34" xfId="0" applyFont="1" applyFill="1" applyBorder="1"/>
    <xf numFmtId="3" fontId="16" fillId="2" borderId="34" xfId="0" applyNumberFormat="1" applyFont="1" applyFill="1" applyBorder="1" applyAlignment="1">
      <alignment horizontal="center" vertical="center"/>
    </xf>
    <xf numFmtId="0" fontId="16" fillId="2" borderId="18" xfId="0" applyFont="1" applyFill="1" applyBorder="1"/>
    <xf numFmtId="16" fontId="16" fillId="2" borderId="18" xfId="0" applyNumberFormat="1" applyFont="1" applyFill="1" applyBorder="1"/>
    <xf numFmtId="0" fontId="16" fillId="2" borderId="33" xfId="0" applyFont="1" applyFill="1" applyBorder="1"/>
    <xf numFmtId="3" fontId="16" fillId="2" borderId="33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/>
    <xf numFmtId="0" fontId="18" fillId="3" borderId="64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67" xfId="0" applyFont="1" applyFill="1" applyBorder="1"/>
    <xf numFmtId="0" fontId="18" fillId="3" borderId="28" xfId="0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left" vertical="center" wrapText="1"/>
    </xf>
    <xf numFmtId="3" fontId="20" fillId="2" borderId="36" xfId="0" applyNumberFormat="1" applyFont="1" applyFill="1" applyBorder="1" applyAlignment="1">
      <alignment horizontal="center" vertical="center"/>
    </xf>
    <xf numFmtId="3" fontId="20" fillId="2" borderId="50" xfId="0" applyNumberFormat="1" applyFont="1" applyFill="1" applyBorder="1" applyAlignment="1">
      <alignment horizontal="center" vertical="center"/>
    </xf>
    <xf numFmtId="3" fontId="20" fillId="2" borderId="38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left" vertical="center" wrapText="1"/>
    </xf>
    <xf numFmtId="3" fontId="18" fillId="2" borderId="60" xfId="0" applyNumberFormat="1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75" xfId="0" applyNumberFormat="1" applyFont="1" applyFill="1" applyBorder="1" applyAlignment="1">
      <alignment horizontal="center" vertical="center"/>
    </xf>
    <xf numFmtId="3" fontId="18" fillId="2" borderId="62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3" fontId="18" fillId="2" borderId="18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center" vertical="center"/>
    </xf>
    <xf numFmtId="0" fontId="18" fillId="2" borderId="60" xfId="0" applyFont="1" applyFill="1" applyBorder="1"/>
    <xf numFmtId="0" fontId="18" fillId="2" borderId="18" xfId="0" applyFont="1" applyFill="1" applyBorder="1"/>
    <xf numFmtId="16" fontId="18" fillId="2" borderId="18" xfId="0" applyNumberFormat="1" applyFont="1" applyFill="1" applyBorder="1"/>
    <xf numFmtId="0" fontId="18" fillId="2" borderId="33" xfId="0" applyFont="1" applyFill="1" applyBorder="1"/>
    <xf numFmtId="3" fontId="18" fillId="2" borderId="33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horizontal="center" vertical="center"/>
    </xf>
    <xf numFmtId="3" fontId="18" fillId="2" borderId="13" xfId="0" applyNumberFormat="1" applyFont="1" applyFill="1" applyBorder="1" applyAlignment="1">
      <alignment horizontal="center" vertical="center"/>
    </xf>
    <xf numFmtId="3" fontId="16" fillId="2" borderId="0" xfId="0" applyNumberFormat="1" applyFont="1" applyFill="1"/>
    <xf numFmtId="2" fontId="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49" fontId="4" fillId="6" borderId="83" xfId="0" applyNumberFormat="1" applyFont="1" applyFill="1" applyBorder="1" applyAlignment="1">
      <alignment horizontal="left" vertical="center" wrapText="1"/>
    </xf>
    <xf numFmtId="3" fontId="4" fillId="6" borderId="78" xfId="0" applyNumberFormat="1" applyFont="1" applyFill="1" applyBorder="1" applyAlignment="1">
      <alignment horizontal="center" vertical="center"/>
    </xf>
    <xf numFmtId="165" fontId="4" fillId="6" borderId="72" xfId="0" applyNumberFormat="1" applyFont="1" applyFill="1" applyBorder="1" applyAlignment="1">
      <alignment horizontal="center" vertical="center"/>
    </xf>
    <xf numFmtId="3" fontId="4" fillId="6" borderId="83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left" vertical="center" wrapText="1" indent="1"/>
    </xf>
    <xf numFmtId="3" fontId="5" fillId="2" borderId="99" xfId="0" applyNumberFormat="1" applyFont="1" applyFill="1" applyBorder="1" applyAlignment="1">
      <alignment horizontal="center" vertical="center" wrapText="1"/>
    </xf>
    <xf numFmtId="165" fontId="5" fillId="2" borderId="99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3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7" fillId="3" borderId="15" xfId="0" applyFont="1" applyFill="1" applyBorder="1" applyAlignment="1">
      <alignment horizontal="left" vertical="center" wrapText="1"/>
    </xf>
    <xf numFmtId="3" fontId="16" fillId="3" borderId="16" xfId="0" applyNumberFormat="1" applyFont="1" applyFill="1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/>
    </xf>
    <xf numFmtId="0" fontId="17" fillId="3" borderId="70" xfId="0" applyFont="1" applyFill="1" applyBorder="1" applyAlignment="1">
      <alignment horizontal="left" vertical="center" wrapText="1"/>
    </xf>
    <xf numFmtId="3" fontId="16" fillId="3" borderId="71" xfId="0" applyNumberFormat="1" applyFont="1" applyFill="1" applyBorder="1" applyAlignment="1">
      <alignment horizontal="center" vertical="center"/>
    </xf>
    <xf numFmtId="3" fontId="16" fillId="3" borderId="72" xfId="0" applyNumberFormat="1" applyFont="1" applyFill="1" applyBorder="1" applyAlignment="1">
      <alignment horizontal="center" vertical="center"/>
    </xf>
    <xf numFmtId="0" fontId="17" fillId="3" borderId="70" xfId="0" applyFont="1" applyFill="1" applyBorder="1"/>
    <xf numFmtId="3" fontId="16" fillId="3" borderId="71" xfId="0" applyNumberFormat="1" applyFont="1" applyFill="1" applyBorder="1"/>
    <xf numFmtId="0" fontId="17" fillId="3" borderId="70" xfId="0" applyFont="1" applyFill="1" applyBorder="1" applyAlignment="1">
      <alignment vertical="center"/>
    </xf>
    <xf numFmtId="3" fontId="16" fillId="3" borderId="71" xfId="0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left" vertical="center" wrapText="1"/>
    </xf>
    <xf numFmtId="3" fontId="18" fillId="3" borderId="16" xfId="0" applyNumberFormat="1" applyFont="1" applyFill="1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left" vertical="center" wrapText="1"/>
    </xf>
    <xf numFmtId="3" fontId="18" fillId="3" borderId="71" xfId="0" applyNumberFormat="1" applyFont="1" applyFill="1" applyBorder="1" applyAlignment="1">
      <alignment horizontal="center" vertical="center"/>
    </xf>
    <xf numFmtId="3" fontId="18" fillId="3" borderId="72" xfId="0" applyNumberFormat="1" applyFont="1" applyFill="1" applyBorder="1" applyAlignment="1">
      <alignment horizontal="center" vertical="center"/>
    </xf>
    <xf numFmtId="0" fontId="20" fillId="3" borderId="79" xfId="0" applyFont="1" applyFill="1" applyBorder="1" applyAlignment="1">
      <alignment horizontal="left" vertical="center"/>
    </xf>
    <xf numFmtId="3" fontId="18" fillId="3" borderId="87" xfId="0" applyNumberFormat="1" applyFont="1" applyFill="1" applyBorder="1" applyAlignment="1">
      <alignment horizontal="center" vertical="center"/>
    </xf>
    <xf numFmtId="3" fontId="18" fillId="3" borderId="82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84" xfId="0" applyNumberFormat="1" applyFont="1" applyFill="1" applyBorder="1" applyAlignment="1">
      <alignment horizontal="center"/>
    </xf>
    <xf numFmtId="3" fontId="8" fillId="2" borderId="10" xfId="0" quotePrefix="1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3" fontId="21" fillId="2" borderId="30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10" xfId="0" applyNumberFormat="1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3" fontId="21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3" fontId="21" fillId="2" borderId="18" xfId="0" applyNumberFormat="1" applyFont="1" applyFill="1" applyBorder="1" applyAlignment="1">
      <alignment horizontal="center" vertical="center"/>
    </xf>
    <xf numFmtId="164" fontId="6" fillId="2" borderId="33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left" vertical="center"/>
    </xf>
    <xf numFmtId="0" fontId="21" fillId="3" borderId="69" xfId="0" applyFont="1" applyFill="1" applyBorder="1" applyAlignment="1">
      <alignment horizontal="left" vertical="center"/>
    </xf>
    <xf numFmtId="0" fontId="21" fillId="3" borderId="90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21" fillId="3" borderId="97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/>
    </xf>
    <xf numFmtId="0" fontId="0" fillId="2" borderId="84" xfId="0" applyFill="1" applyBorder="1"/>
    <xf numFmtId="1" fontId="4" fillId="2" borderId="0" xfId="0" applyNumberFormat="1" applyFont="1" applyFill="1"/>
    <xf numFmtId="164" fontId="0" fillId="2" borderId="0" xfId="0" applyNumberFormat="1" applyFill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/>
    <xf numFmtId="164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5" fillId="2" borderId="0" xfId="0" applyFont="1" applyFill="1"/>
    <xf numFmtId="0" fontId="4" fillId="3" borderId="1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3" fontId="19" fillId="2" borderId="0" xfId="0" applyNumberFormat="1" applyFont="1" applyFill="1"/>
    <xf numFmtId="0" fontId="5" fillId="2" borderId="0" xfId="0" applyFont="1" applyFill="1" applyBorder="1" applyAlignment="1">
      <alignment horizontal="left" vertical="center" wrapText="1"/>
    </xf>
    <xf numFmtId="0" fontId="4" fillId="3" borderId="97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left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3" fontId="5" fillId="2" borderId="36" xfId="0" applyNumberFormat="1" applyFont="1" applyFill="1" applyBorder="1" applyAlignment="1">
      <alignment horizontal="center" vertical="center"/>
    </xf>
    <xf numFmtId="3" fontId="5" fillId="2" borderId="50" xfId="0" applyNumberFormat="1" applyFont="1" applyFill="1" applyBorder="1" applyAlignment="1">
      <alignment horizontal="center" vertical="center"/>
    </xf>
    <xf numFmtId="3" fontId="5" fillId="2" borderId="38" xfId="0" applyNumberFormat="1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center" vertical="center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77" xfId="0" applyNumberFormat="1" applyFont="1" applyFill="1" applyBorder="1" applyAlignment="1">
      <alignment horizontal="center" vertical="center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164" fontId="5" fillId="2" borderId="83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164" fontId="5" fillId="2" borderId="101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3" fontId="22" fillId="3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left" vertical="center"/>
    </xf>
    <xf numFmtId="3" fontId="22" fillId="7" borderId="0" xfId="0" applyNumberFormat="1" applyFont="1" applyFill="1" applyAlignment="1">
      <alignment horizontal="center" vertical="center"/>
    </xf>
    <xf numFmtId="1" fontId="22" fillId="7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22" fillId="8" borderId="0" xfId="0" applyNumberFormat="1" applyFont="1" applyFill="1" applyAlignment="1">
      <alignment horizontal="center" vertical="center"/>
    </xf>
    <xf numFmtId="3" fontId="22" fillId="8" borderId="0" xfId="0" applyNumberFormat="1" applyFont="1" applyFill="1"/>
    <xf numFmtId="0" fontId="4" fillId="2" borderId="10" xfId="0" applyFont="1" applyFill="1" applyBorder="1" applyAlignment="1">
      <alignment horizontal="center" vertical="center" wrapText="1"/>
    </xf>
    <xf numFmtId="3" fontId="4" fillId="3" borderId="32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60" xfId="0" applyNumberFormat="1" applyFont="1" applyFill="1" applyBorder="1" applyAlignment="1">
      <alignment horizontal="center" vertical="center"/>
    </xf>
    <xf numFmtId="3" fontId="4" fillId="3" borderId="76" xfId="0" applyNumberFormat="1" applyFont="1" applyFill="1" applyBorder="1" applyAlignment="1">
      <alignment horizontal="center" vertical="center"/>
    </xf>
    <xf numFmtId="3" fontId="4" fillId="3" borderId="75" xfId="0" applyNumberFormat="1" applyFont="1" applyFill="1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left" vertical="center"/>
    </xf>
    <xf numFmtId="0" fontId="0" fillId="2" borderId="65" xfId="0" applyFont="1" applyFill="1" applyBorder="1"/>
    <xf numFmtId="0" fontId="0" fillId="2" borderId="66" xfId="0" applyFont="1" applyFill="1" applyBorder="1"/>
    <xf numFmtId="0" fontId="0" fillId="2" borderId="44" xfId="0" applyFont="1" applyFill="1" applyBorder="1"/>
    <xf numFmtId="0" fontId="4" fillId="2" borderId="6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3" fontId="22" fillId="8" borderId="40" xfId="0" applyNumberFormat="1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21" fillId="3" borderId="32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/>
    </xf>
    <xf numFmtId="3" fontId="21" fillId="3" borderId="27" xfId="0" applyNumberFormat="1" applyFont="1" applyFill="1" applyBorder="1" applyAlignment="1">
      <alignment horizontal="center" vertical="center"/>
    </xf>
    <xf numFmtId="0" fontId="0" fillId="2" borderId="57" xfId="0" applyFill="1" applyBorder="1"/>
    <xf numFmtId="0" fontId="0" fillId="2" borderId="56" xfId="0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44" xfId="0" applyFill="1" applyBorder="1"/>
    <xf numFmtId="0" fontId="4" fillId="2" borderId="4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3" fontId="21" fillId="3" borderId="86" xfId="0" applyNumberFormat="1" applyFont="1" applyFill="1" applyBorder="1" applyAlignment="1">
      <alignment horizontal="center" vertical="center"/>
    </xf>
    <xf numFmtId="3" fontId="4" fillId="3" borderId="86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 wrapText="1"/>
    </xf>
    <xf numFmtId="0" fontId="0" fillId="2" borderId="57" xfId="0" applyFont="1" applyFill="1" applyBorder="1"/>
    <xf numFmtId="0" fontId="0" fillId="2" borderId="56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left" vertical="center" wrapText="1"/>
    </xf>
    <xf numFmtId="167" fontId="9" fillId="2" borderId="23" xfId="2" applyNumberFormat="1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24" xfId="0" applyNumberFormat="1" applyFont="1" applyFill="1" applyBorder="1" applyAlignment="1">
      <alignment horizontal="center" vertical="center" wrapText="1"/>
    </xf>
    <xf numFmtId="2" fontId="8" fillId="2" borderId="61" xfId="0" applyNumberFormat="1" applyFont="1" applyFill="1" applyBorder="1" applyAlignment="1">
      <alignment horizontal="left" vertical="center" wrapText="1"/>
    </xf>
    <xf numFmtId="3" fontId="8" fillId="2" borderId="76" xfId="0" applyNumberFormat="1" applyFont="1" applyFill="1" applyBorder="1" applyAlignment="1">
      <alignment horizontal="center" vertical="center" wrapText="1"/>
    </xf>
    <xf numFmtId="164" fontId="8" fillId="2" borderId="75" xfId="0" applyNumberFormat="1" applyFont="1" applyFill="1" applyBorder="1" applyAlignment="1">
      <alignment horizontal="center" vertical="center" wrapText="1"/>
    </xf>
    <xf numFmtId="3" fontId="8" fillId="2" borderId="75" xfId="0" applyNumberFormat="1" applyFont="1" applyFill="1" applyBorder="1" applyAlignment="1">
      <alignment horizontal="center" vertical="center"/>
    </xf>
    <xf numFmtId="3" fontId="8" fillId="2" borderId="62" xfId="0" applyNumberFormat="1" applyFont="1" applyFill="1" applyBorder="1" applyAlignment="1">
      <alignment horizontal="center" vertical="center" wrapText="1"/>
    </xf>
    <xf numFmtId="0" fontId="4" fillId="2" borderId="103" xfId="0" applyFont="1" applyFill="1" applyBorder="1"/>
    <xf numFmtId="3" fontId="4" fillId="2" borderId="1" xfId="0" quotePrefix="1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8" fillId="3" borderId="24" xfId="0" applyNumberFormat="1" applyFont="1" applyFill="1" applyBorder="1" applyAlignment="1">
      <alignment horizontal="center" vertical="center" wrapText="1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58" xfId="0" applyNumberFormat="1" applyFont="1" applyFill="1" applyBorder="1" applyAlignment="1">
      <alignment horizontal="center" vertical="center"/>
    </xf>
    <xf numFmtId="3" fontId="4" fillId="2" borderId="68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left" vertical="center" wrapText="1" indent="3"/>
    </xf>
    <xf numFmtId="0" fontId="4" fillId="3" borderId="25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left" vertical="center" wrapText="1"/>
    </xf>
    <xf numFmtId="2" fontId="9" fillId="2" borderId="28" xfId="0" applyNumberFormat="1" applyFont="1" applyFill="1" applyBorder="1" applyAlignment="1">
      <alignment horizontal="left" vertical="center" wrapText="1"/>
    </xf>
    <xf numFmtId="167" fontId="9" fillId="2" borderId="5" xfId="2" applyNumberFormat="1" applyFont="1" applyFill="1" applyBorder="1" applyAlignment="1">
      <alignment horizontal="center" vertical="center" wrapText="1"/>
    </xf>
    <xf numFmtId="166" fontId="9" fillId="2" borderId="5" xfId="2" applyNumberFormat="1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left" vertical="center" wrapText="1"/>
    </xf>
    <xf numFmtId="167" fontId="9" fillId="2" borderId="6" xfId="2" applyNumberFormat="1" applyFont="1" applyFill="1" applyBorder="1" applyAlignment="1">
      <alignment horizontal="center" vertical="center" wrapText="1"/>
    </xf>
    <xf numFmtId="2" fontId="8" fillId="3" borderId="64" xfId="0" applyNumberFormat="1" applyFont="1" applyFill="1" applyBorder="1" applyAlignment="1">
      <alignment horizontal="left" vertical="center" wrapText="1"/>
    </xf>
    <xf numFmtId="2" fontId="8" fillId="3" borderId="65" xfId="0" applyNumberFormat="1" applyFont="1" applyFill="1" applyBorder="1" applyAlignment="1">
      <alignment horizontal="left" vertical="center" wrapText="1"/>
    </xf>
    <xf numFmtId="3" fontId="4" fillId="3" borderId="65" xfId="0" applyNumberFormat="1" applyFont="1" applyFill="1" applyBorder="1" applyAlignment="1">
      <alignment horizontal="center" vertical="center"/>
    </xf>
    <xf numFmtId="3" fontId="4" fillId="3" borderId="66" xfId="0" applyNumberFormat="1" applyFont="1" applyFill="1" applyBorder="1" applyAlignment="1">
      <alignment horizontal="center" vertical="center"/>
    </xf>
    <xf numFmtId="0" fontId="24" fillId="0" borderId="26" xfId="4" quotePrefix="1" applyFont="1" applyBorder="1" applyAlignment="1">
      <alignment horizontal="center" vertical="center" wrapText="1"/>
    </xf>
    <xf numFmtId="3" fontId="10" fillId="2" borderId="29" xfId="0" applyNumberFormat="1" applyFont="1" applyFill="1" applyBorder="1" applyAlignment="1">
      <alignment horizontal="center" vertical="center" wrapText="1"/>
    </xf>
    <xf numFmtId="165" fontId="10" fillId="2" borderId="26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165" fontId="4" fillId="2" borderId="12" xfId="0" applyNumberFormat="1" applyFont="1" applyFill="1" applyBorder="1"/>
    <xf numFmtId="3" fontId="4" fillId="2" borderId="13" xfId="0" quotePrefix="1" applyNumberFormat="1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6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3" fontId="4" fillId="9" borderId="18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wrapText="1"/>
    </xf>
    <xf numFmtId="0" fontId="25" fillId="3" borderId="46" xfId="0" applyFont="1" applyFill="1" applyBorder="1"/>
    <xf numFmtId="0" fontId="4" fillId="3" borderId="40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24" fillId="0" borderId="2" xfId="4" quotePrefix="1" applyFont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3" fontId="8" fillId="2" borderId="31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39" xfId="0" quotePrefix="1" applyNumberFormat="1" applyFont="1" applyFill="1" applyBorder="1" applyAlignment="1">
      <alignment horizontal="center" vertical="center" wrapText="1"/>
    </xf>
    <xf numFmtId="3" fontId="10" fillId="2" borderId="26" xfId="2" applyNumberFormat="1" applyFont="1" applyFill="1" applyBorder="1" applyAlignment="1">
      <alignment horizontal="center" vertical="center" wrapText="1"/>
    </xf>
    <xf numFmtId="3" fontId="8" fillId="2" borderId="13" xfId="0" quotePrefix="1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/>
    </xf>
    <xf numFmtId="3" fontId="10" fillId="2" borderId="23" xfId="0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/>
    </xf>
    <xf numFmtId="2" fontId="6" fillId="2" borderId="5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/>
    <xf numFmtId="0" fontId="4" fillId="3" borderId="5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4" fillId="3" borderId="5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5" fontId="6" fillId="2" borderId="105" xfId="0" applyNumberFormat="1" applyFont="1" applyFill="1" applyBorder="1" applyAlignment="1">
      <alignment horizontal="center" vertical="center" wrapText="1"/>
    </xf>
    <xf numFmtId="165" fontId="4" fillId="2" borderId="34" xfId="0" applyNumberFormat="1" applyFont="1" applyFill="1" applyBorder="1" applyAlignment="1">
      <alignment horizontal="center" vertical="center" wrapText="1"/>
    </xf>
    <xf numFmtId="165" fontId="4" fillId="2" borderId="36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3" fontId="4" fillId="2" borderId="80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/>
    </xf>
    <xf numFmtId="3" fontId="4" fillId="2" borderId="73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 vertical="center" wrapText="1"/>
    </xf>
    <xf numFmtId="3" fontId="4" fillId="2" borderId="104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/>
    </xf>
    <xf numFmtId="165" fontId="4" fillId="2" borderId="54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4" fillId="2" borderId="33" xfId="0" applyNumberFormat="1" applyFont="1" applyFill="1" applyBorder="1" applyAlignment="1">
      <alignment horizontal="center" vertical="center" wrapText="1"/>
    </xf>
    <xf numFmtId="0" fontId="0" fillId="3" borderId="56" xfId="0" applyFont="1" applyFill="1" applyBorder="1"/>
    <xf numFmtId="165" fontId="6" fillId="3" borderId="27" xfId="0" applyNumberFormat="1" applyFont="1" applyFill="1" applyBorder="1" applyAlignment="1">
      <alignment horizontal="center" vertical="center" wrapText="1"/>
    </xf>
    <xf numFmtId="165" fontId="6" fillId="3" borderId="26" xfId="0" applyNumberFormat="1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49" fontId="4" fillId="3" borderId="34" xfId="0" applyNumberFormat="1" applyFont="1" applyFill="1" applyBorder="1" applyAlignment="1">
      <alignment horizontal="left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49" fontId="4" fillId="10" borderId="34" xfId="0" applyNumberFormat="1" applyFont="1" applyFill="1" applyBorder="1" applyAlignment="1">
      <alignment horizontal="left" vertical="center" wrapText="1"/>
    </xf>
    <xf numFmtId="3" fontId="4" fillId="10" borderId="7" xfId="0" applyNumberFormat="1" applyFont="1" applyFill="1" applyBorder="1" applyAlignment="1">
      <alignment horizontal="center" vertical="center"/>
    </xf>
    <xf numFmtId="165" fontId="4" fillId="10" borderId="81" xfId="0" applyNumberFormat="1" applyFont="1" applyFill="1" applyBorder="1" applyAlignment="1">
      <alignment horizontal="center" vertical="center"/>
    </xf>
    <xf numFmtId="3" fontId="4" fillId="10" borderId="34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left" vertical="center" wrapText="1"/>
    </xf>
    <xf numFmtId="165" fontId="4" fillId="3" borderId="21" xfId="0" applyNumberFormat="1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left" vertical="center" wrapText="1"/>
    </xf>
    <xf numFmtId="3" fontId="6" fillId="10" borderId="4" xfId="0" applyNumberFormat="1" applyFont="1" applyFill="1" applyBorder="1" applyAlignment="1">
      <alignment horizontal="center" vertical="center" wrapText="1"/>
    </xf>
    <xf numFmtId="165" fontId="6" fillId="10" borderId="56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left" vertical="center" wrapText="1"/>
    </xf>
    <xf numFmtId="3" fontId="4" fillId="3" borderId="11" xfId="0" quotePrefix="1" applyNumberFormat="1" applyFont="1" applyFill="1" applyBorder="1" applyAlignment="1">
      <alignment horizontal="center" vertical="center"/>
    </xf>
    <xf numFmtId="165" fontId="4" fillId="3" borderId="59" xfId="0" applyNumberFormat="1" applyFont="1" applyFill="1" applyBorder="1" applyAlignment="1">
      <alignment horizontal="center" vertical="center"/>
    </xf>
    <xf numFmtId="165" fontId="4" fillId="3" borderId="59" xfId="0" quotePrefix="1" applyNumberFormat="1" applyFont="1" applyFill="1" applyBorder="1" applyAlignment="1">
      <alignment horizontal="center" vertical="center"/>
    </xf>
    <xf numFmtId="3" fontId="4" fillId="3" borderId="33" xfId="0" quotePrefix="1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3" fontId="6" fillId="10" borderId="4" xfId="0" applyNumberFormat="1" applyFont="1" applyFill="1" applyBorder="1" applyAlignment="1">
      <alignment horizontal="center" vertical="center"/>
    </xf>
    <xf numFmtId="165" fontId="6" fillId="10" borderId="56" xfId="0" applyNumberFormat="1" applyFont="1" applyFill="1" applyBorder="1" applyAlignment="1">
      <alignment horizontal="center" vertical="center"/>
    </xf>
    <xf numFmtId="3" fontId="6" fillId="10" borderId="3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horizontal="center" vertical="center"/>
    </xf>
    <xf numFmtId="14" fontId="4" fillId="3" borderId="86" xfId="0" applyNumberFormat="1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4" fillId="3" borderId="5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6" fillId="3" borderId="65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8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" fontId="4" fillId="2" borderId="1" xfId="0" applyNumberFormat="1" applyFont="1" applyFill="1" applyBorder="1" applyAlignment="1">
      <alignment horizontal="lef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16" fontId="4" fillId="2" borderId="40" xfId="0" applyNumberFormat="1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16" fontId="4" fillId="2" borderId="75" xfId="0" applyNumberFormat="1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100" xfId="0" applyFont="1" applyFill="1" applyBorder="1" applyAlignment="1">
      <alignment horizontal="left" vertical="center" wrapText="1"/>
    </xf>
    <xf numFmtId="16" fontId="4" fillId="2" borderId="35" xfId="0" applyNumberFormat="1" applyFont="1" applyFill="1" applyBorder="1" applyAlignment="1">
      <alignment horizontal="left" vertical="center" wrapText="1"/>
    </xf>
    <xf numFmtId="16" fontId="4" fillId="2" borderId="30" xfId="0" applyNumberFormat="1" applyFont="1" applyFill="1" applyBorder="1" applyAlignment="1">
      <alignment horizontal="left" vertical="center" wrapText="1"/>
    </xf>
    <xf numFmtId="16" fontId="4" fillId="2" borderId="31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14" fontId="4" fillId="3" borderId="41" xfId="0" applyNumberFormat="1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68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8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3" borderId="38" xfId="0" applyNumberFormat="1" applyFont="1" applyFill="1" applyBorder="1" applyAlignment="1">
      <alignment horizontal="center" vertical="center" wrapText="1"/>
    </xf>
    <xf numFmtId="2" fontId="8" fillId="3" borderId="24" xfId="0" applyNumberFormat="1" applyFont="1" applyFill="1" applyBorder="1" applyAlignment="1">
      <alignment horizontal="center" vertical="center" wrapText="1"/>
    </xf>
    <xf numFmtId="2" fontId="8" fillId="3" borderId="39" xfId="0" applyNumberFormat="1" applyFont="1" applyFill="1" applyBorder="1" applyAlignment="1">
      <alignment horizontal="center" vertical="center" wrapText="1"/>
    </xf>
    <xf numFmtId="0" fontId="23" fillId="0" borderId="22" xfId="4" quotePrefix="1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0" xfId="0" applyBorder="1" applyAlignment="1">
      <alignment horizontal="left" vertical="center" wrapText="1"/>
    </xf>
    <xf numFmtId="0" fontId="2" fillId="0" borderId="22" xfId="5" quotePrefix="1" applyBorder="1" applyAlignment="1">
      <alignment horizontal="left" vertical="center" wrapText="1"/>
    </xf>
    <xf numFmtId="0" fontId="23" fillId="0" borderId="22" xfId="6" quotePrefix="1" applyBorder="1" applyAlignment="1">
      <alignment horizontal="left" vertical="center" wrapText="1"/>
    </xf>
    <xf numFmtId="0" fontId="23" fillId="0" borderId="89" xfId="6" quotePrefix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/>
    <xf numFmtId="0" fontId="8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8" fillId="3" borderId="85" xfId="0" applyFont="1" applyFill="1" applyBorder="1" applyAlignment="1">
      <alignment horizontal="center" vertical="center" wrapText="1"/>
    </xf>
    <xf numFmtId="0" fontId="4" fillId="3" borderId="29" xfId="0" applyFont="1" applyFill="1" applyBorder="1"/>
    <xf numFmtId="0" fontId="8" fillId="3" borderId="64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3" borderId="8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7">
    <cellStyle name="Dziesiętny" xfId="2" builtinId="3"/>
    <cellStyle name="Normalny" xfId="0" builtinId="0"/>
    <cellStyle name="Procentowy" xfId="3" builtinId="5"/>
    <cellStyle name="S10" xfId="5"/>
    <cellStyle name="S11" xfId="6"/>
    <cellStyle name="S6" xfId="1"/>
    <cellStyle name="S8" xfId="4"/>
  </cellStyles>
  <dxfs count="0"/>
  <tableStyles count="0" defaultTableStyle="TableStyleMedium2" defaultPivotStyle="PivotStyleLight16"/>
  <colors>
    <mruColors>
      <color rgb="FFFFFFCC"/>
      <color rgb="FFF1EFF5"/>
      <color rgb="FF5C1A1C"/>
      <color rgb="FF163F60"/>
      <color rgb="FF441A5C"/>
      <color rgb="FFDE3500"/>
      <color rgb="FFB12A0F"/>
      <color rgb="FF8E3232"/>
      <color rgb="FF794D73"/>
      <color rgb="FFE7E2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2.4211122969993271E-2"/>
          <c:w val="0.85319979762033271"/>
          <c:h val="0.91438952164756115"/>
        </c:manualLayout>
      </c:layout>
      <c:lineChart>
        <c:grouping val="standard"/>
        <c:varyColors val="0"/>
        <c:ser>
          <c:idx val="0"/>
          <c:order val="0"/>
          <c:tx>
            <c:strRef>
              <c:f>'T.XIV A'!$O$9</c:f>
              <c:strCache>
                <c:ptCount val="1"/>
                <c:pt idx="0">
                  <c:v>18-34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685313876696554E-2"/>
                  <c:y val="-5.10643803407484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2.264151327826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A'!$N$10:$N$11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A'!$O$10:$O$11</c:f>
              <c:numCache>
                <c:formatCode>#,##0</c:formatCode>
                <c:ptCount val="2"/>
                <c:pt idx="0">
                  <c:v>23821</c:v>
                </c:pt>
                <c:pt idx="1">
                  <c:v>12666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'T.XIV A'!$P$9</c:f>
              <c:strCache>
                <c:ptCount val="1"/>
                <c:pt idx="0">
                  <c:v>35-54</c:v>
                </c:pt>
              </c:strCache>
            </c:strRef>
          </c:tx>
          <c:spPr>
            <a:ln w="508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 w="6350"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48950991192611E-2"/>
                  <c:y val="-3.30827067669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3.55795208658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A'!$N$10:$N$11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A'!$P$10:$P$11</c:f>
              <c:numCache>
                <c:formatCode>#,##0</c:formatCode>
                <c:ptCount val="2"/>
                <c:pt idx="0">
                  <c:v>16623</c:v>
                </c:pt>
                <c:pt idx="1">
                  <c:v>17511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'T.XIV A'!$Q$9</c:f>
              <c:strCache>
                <c:ptCount val="1"/>
                <c:pt idx="0">
                  <c:v>55 i więcej</c:v>
                </c:pt>
              </c:strCache>
            </c:strRef>
          </c:tx>
          <c:spPr>
            <a:ln w="57150" cmpd="sng">
              <a:solidFill>
                <a:srgbClr val="5C1A1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587411894311333E-2"/>
                  <c:y val="-3.00751879699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230765418712328E-2"/>
                  <c:y val="-3.234501896895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A'!$N$10:$N$11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A'!$Q$10:$Q$11</c:f>
              <c:numCache>
                <c:formatCode>#,##0</c:formatCode>
                <c:ptCount val="2"/>
                <c:pt idx="0">
                  <c:v>4826</c:v>
                </c:pt>
                <c:pt idx="1">
                  <c:v>7486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05824"/>
        <c:axId val="92624000"/>
      </c:lineChart>
      <c:catAx>
        <c:axId val="926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2624000"/>
        <c:crosses val="autoZero"/>
        <c:auto val="1"/>
        <c:lblAlgn val="ctr"/>
        <c:lblOffset val="100"/>
        <c:noMultiLvlLbl val="0"/>
      </c:catAx>
      <c:valAx>
        <c:axId val="9262400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2605824"/>
        <c:crosses val="autoZero"/>
        <c:crossBetween val="midCat"/>
        <c:majorUnit val="2000"/>
        <c:minorUnit val="1000"/>
      </c:valAx>
    </c:plotArea>
    <c:legend>
      <c:legendPos val="r"/>
      <c:layout>
        <c:manualLayout>
          <c:xMode val="edge"/>
          <c:yMode val="edge"/>
          <c:x val="0.22070944182788449"/>
          <c:y val="3.09491598706527E-2"/>
          <c:w val="0.55050299128692703"/>
          <c:h val="7.2109681482586882E-2"/>
        </c:manualLayout>
      </c:layout>
      <c:overlay val="0"/>
      <c:txPr>
        <a:bodyPr/>
        <a:lstStyle/>
        <a:p>
          <a:pPr>
            <a:defRPr sz="12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128854724589287E-2"/>
          <c:y val="3.7628440009355266E-2"/>
          <c:w val="0.90274511426135684"/>
          <c:h val="0.879095400084052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T.XXV!$P$16:$P$30</c:f>
              <c:strCache>
                <c:ptCount val="1"/>
                <c:pt idx="0">
                  <c:v>2004 2005 2006 2007 2008 2009 2010 2011 2012 2013 2014 2015 2016 2017 2018</c:v>
                </c:pt>
              </c:strCache>
            </c:strRef>
          </c:tx>
          <c:spPr>
            <a:gradFill flip="none" rotWithShape="1">
              <a:gsLst>
                <a:gs pos="0">
                  <a:srgbClr val="16927A">
                    <a:alpha val="58824"/>
                    <a:lumMod val="68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12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367983456790394E-2"/>
                  <c:y val="4.10881874187091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808083282203079E-4"/>
                  <c:y val="-1.027093853894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694153250317907E-2"/>
                  <c:y val="-7.21761411870986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380941500617608E-3"/>
                  <c:y val="2.84626586614335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865386973651963E-3"/>
                  <c:y val="1.9143334233633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2.3542739334239372E-2"/>
                  <c:y val="4.0093552662352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3519603424966201E-2"/>
                  <c:y val="-5.0007016449676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T.XXV!$P$16:$P$30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T.XXV!$Q$16:$Q$30</c:f>
              <c:numCache>
                <c:formatCode>#,##0</c:formatCode>
                <c:ptCount val="15"/>
                <c:pt idx="0">
                  <c:v>40346</c:v>
                </c:pt>
                <c:pt idx="1">
                  <c:v>41016</c:v>
                </c:pt>
                <c:pt idx="2">
                  <c:v>48932</c:v>
                </c:pt>
                <c:pt idx="3">
                  <c:v>49327</c:v>
                </c:pt>
                <c:pt idx="4">
                  <c:v>51046</c:v>
                </c:pt>
                <c:pt idx="5">
                  <c:v>47263</c:v>
                </c:pt>
                <c:pt idx="6">
                  <c:v>57481</c:v>
                </c:pt>
                <c:pt idx="7">
                  <c:v>42554</c:v>
                </c:pt>
                <c:pt idx="8">
                  <c:v>48689</c:v>
                </c:pt>
                <c:pt idx="9">
                  <c:v>54304</c:v>
                </c:pt>
                <c:pt idx="10">
                  <c:v>60555</c:v>
                </c:pt>
                <c:pt idx="11">
                  <c:v>61276</c:v>
                </c:pt>
                <c:pt idx="12">
                  <c:v>72410</c:v>
                </c:pt>
                <c:pt idx="13">
                  <c:v>75836</c:v>
                </c:pt>
                <c:pt idx="14">
                  <c:v>61438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105437056"/>
        <c:axId val="105438592"/>
        <c:axId val="0"/>
      </c:bar3DChart>
      <c:catAx>
        <c:axId val="1054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105438592"/>
        <c:crosses val="autoZero"/>
        <c:auto val="0"/>
        <c:lblAlgn val="ctr"/>
        <c:lblOffset val="100"/>
        <c:noMultiLvlLbl val="0"/>
      </c:catAx>
      <c:valAx>
        <c:axId val="105438592"/>
        <c:scaling>
          <c:orientation val="minMax"/>
          <c:max val="73000"/>
          <c:min val="4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105437056"/>
        <c:crosses val="autoZero"/>
        <c:crossBetween val="between"/>
        <c:majorUnit val="1100"/>
        <c:minorUnit val="5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418568341417907E-2"/>
          <c:y val="5.7430420207375057E-2"/>
          <c:w val="0.89335463587556285"/>
          <c:h val="0.82906462929757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T.XXV!$I$9</c:f>
              <c:strCache>
                <c:ptCount val="1"/>
                <c:pt idx="0">
                  <c:v>rok subsydia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83000">
                  <a:schemeClr val="accent4">
                    <a:lumMod val="50000"/>
                  </a:schemeClr>
                </a:gs>
                <a:gs pos="12000">
                  <a:schemeClr val="accent4">
                    <a:lumMod val="40000"/>
                    <a:lumOff val="60000"/>
                  </a:schemeClr>
                </a:gs>
                <a:gs pos="99000">
                  <a:schemeClr val="accent4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Batang" panose="02030600000101010101" pitchFamily="18" charset="-127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2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</c:numLit>
          </c:cat>
          <c:val>
            <c:numRef>
              <c:f>T.XXV!$I$19:$I$30</c:f>
              <c:numCache>
                <c:formatCode>#,##0</c:formatCode>
                <c:ptCount val="12"/>
                <c:pt idx="0">
                  <c:v>24494</c:v>
                </c:pt>
                <c:pt idx="1">
                  <c:v>28458</c:v>
                </c:pt>
                <c:pt idx="2">
                  <c:v>28957</c:v>
                </c:pt>
                <c:pt idx="3">
                  <c:v>35663</c:v>
                </c:pt>
                <c:pt idx="4">
                  <c:v>16768</c:v>
                </c:pt>
                <c:pt idx="5">
                  <c:v>25146</c:v>
                </c:pt>
                <c:pt idx="6">
                  <c:v>26050</c:v>
                </c:pt>
                <c:pt idx="7">
                  <c:v>27292</c:v>
                </c:pt>
                <c:pt idx="8">
                  <c:v>28848</c:v>
                </c:pt>
                <c:pt idx="9">
                  <c:v>31407</c:v>
                </c:pt>
                <c:pt idx="10">
                  <c:v>30828</c:v>
                </c:pt>
                <c:pt idx="11">
                  <c:v>20784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105168256"/>
        <c:axId val="105170048"/>
        <c:axId val="0"/>
      </c:bar3DChart>
      <c:catAx>
        <c:axId val="1051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105170048"/>
        <c:crosses val="autoZero"/>
        <c:auto val="0"/>
        <c:lblAlgn val="ctr"/>
        <c:lblOffset val="100"/>
        <c:noMultiLvlLbl val="0"/>
      </c:catAx>
      <c:valAx>
        <c:axId val="105170048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05168256"/>
        <c:crosses val="autoZero"/>
        <c:crossBetween val="between"/>
        <c:majorUnit val="2000"/>
        <c:minorUnit val="4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5017882380087105E-2"/>
          <c:y val="3.5334874671610672E-2"/>
          <c:w val="0.92719775103070468"/>
          <c:h val="0.889922065930683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T.XXX!$H$9</c:f>
              <c:strCache>
                <c:ptCount val="1"/>
                <c:pt idx="0">
                  <c:v>zgłoszenia</c:v>
                </c:pt>
              </c:strCache>
            </c:strRef>
          </c:tx>
          <c:spPr>
            <a:gradFill flip="none" rotWithShape="1">
              <a:gsLst>
                <a:gs pos="0">
                  <a:srgbClr val="98BE9F">
                    <a:alpha val="96000"/>
                    <a:lumMod val="99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934944854031754E-3"/>
                  <c:y val="4.108816120157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8834937299505E-2"/>
                  <c:y val="-5.5473957040856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54160990300092E-2"/>
                  <c:y val="9.3718086798328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628171478565183E-3"/>
                  <c:y val="4.839875292546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38976377952764E-3"/>
                  <c:y val="1.218768596395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76594499291486E-2"/>
                  <c:y val="1.055132487845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512897094759708E-2"/>
                  <c:y val="4.7151983362457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697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58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41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41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41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+mj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T.XXX!$G$10:$G$18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T.XXX!$H$10:$H$18</c:f>
              <c:numCache>
                <c:formatCode>General</c:formatCode>
                <c:ptCount val="9"/>
                <c:pt idx="0">
                  <c:v>1412</c:v>
                </c:pt>
                <c:pt idx="1">
                  <c:v>2730</c:v>
                </c:pt>
                <c:pt idx="2">
                  <c:v>1273</c:v>
                </c:pt>
                <c:pt idx="3">
                  <c:v>2106</c:v>
                </c:pt>
                <c:pt idx="4">
                  <c:v>1311</c:v>
                </c:pt>
                <c:pt idx="5">
                  <c:v>1204</c:v>
                </c:pt>
                <c:pt idx="6">
                  <c:v>720</c:v>
                </c:pt>
                <c:pt idx="7">
                  <c:v>819</c:v>
                </c:pt>
                <c:pt idx="8">
                  <c:v>587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T.XXX!$I$9</c:f>
              <c:strCache>
                <c:ptCount val="1"/>
                <c:pt idx="0">
                  <c:v>zwolnienia</c:v>
                </c:pt>
              </c:strCache>
            </c:strRef>
          </c:tx>
          <c:spPr>
            <a:gradFill>
              <a:gsLst>
                <a:gs pos="0">
                  <a:schemeClr val="accent4">
                    <a:alpha val="71000"/>
                    <a:lumMod val="98000"/>
                    <a:lumOff val="2000"/>
                  </a:schemeClr>
                </a:gs>
                <a:gs pos="50000">
                  <a:schemeClr val="accent4">
                    <a:alpha val="87000"/>
                    <a:lumMod val="66000"/>
                    <a:lumOff val="34000"/>
                  </a:schemeClr>
                </a:gs>
                <a:gs pos="100000">
                  <a:schemeClr val="accent4">
                    <a:lumMod val="67000"/>
                    <a:lumOff val="33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6622582794964761E-2"/>
                  <c:y val="-4.7243034163409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4685401060002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502673492853926E-2"/>
                  <c:y val="-1.07391620987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931263803937849E-2"/>
                  <c:y val="-3.71939541971332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52252843394575E-2"/>
                  <c:y val="-1.32729913325899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86402741324086E-2"/>
                  <c:y val="-4.656913340199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3932677656185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574074074074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5287356321839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T.XXX!$G$10:$G$18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T.XXX!$I$10:$I$18</c:f>
              <c:numCache>
                <c:formatCode>General</c:formatCode>
                <c:ptCount val="9"/>
                <c:pt idx="0">
                  <c:v>1120</c:v>
                </c:pt>
                <c:pt idx="1">
                  <c:v>2048</c:v>
                </c:pt>
                <c:pt idx="2">
                  <c:v>1050</c:v>
                </c:pt>
                <c:pt idx="3">
                  <c:v>1235</c:v>
                </c:pt>
                <c:pt idx="4">
                  <c:v>651</c:v>
                </c:pt>
                <c:pt idx="5">
                  <c:v>1108</c:v>
                </c:pt>
                <c:pt idx="6">
                  <c:v>609</c:v>
                </c:pt>
                <c:pt idx="7">
                  <c:v>557</c:v>
                </c:pt>
                <c:pt idx="8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gapDepth val="148"/>
        <c:shape val="cylinder"/>
        <c:axId val="105487360"/>
        <c:axId val="105521920"/>
        <c:axId val="0"/>
      </c:bar3DChart>
      <c:catAx>
        <c:axId val="105487360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105521920"/>
        <c:crosses val="autoZero"/>
        <c:auto val="0"/>
        <c:lblAlgn val="ctr"/>
        <c:lblOffset val="100"/>
        <c:noMultiLvlLbl val="0"/>
      </c:catAx>
      <c:valAx>
        <c:axId val="105521920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bg2">
                <a:lumMod val="50000"/>
                <a:alpha val="79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05487360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54779965004374453"/>
          <c:y val="1.5045891990773878E-2"/>
          <c:w val="0.36565864576527651"/>
          <c:h val="7.1647967228957957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5017882380087105E-2"/>
          <c:y val="3.5334874671610672E-2"/>
          <c:w val="0.92719775103070468"/>
          <c:h val="0.889922065930683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T.XXX!$L$20</c:f>
              <c:strCache>
                <c:ptCount val="1"/>
                <c:pt idx="0">
                  <c:v>zgłoszenia</c:v>
                </c:pt>
              </c:strCache>
            </c:strRef>
          </c:tx>
          <c:spPr>
            <a:gradFill flip="none" rotWithShape="1">
              <a:gsLst>
                <a:gs pos="0">
                  <a:srgbClr val="98BE9F">
                    <a:alpha val="96000"/>
                    <a:lumMod val="99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934944854031754E-3"/>
                  <c:y val="4.108816120157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8834937299505E-2"/>
                  <c:y val="-5.5473957040856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54160990300092E-2"/>
                  <c:y val="9.3718086798328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628171478565183E-3"/>
                  <c:y val="4.839875292546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38976377952764E-3"/>
                  <c:y val="1.218768596395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76594499291486E-2"/>
                  <c:y val="1.055132487845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17458866749004E-2"/>
                  <c:y val="-7.3857154025650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697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58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41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41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41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T.XXX!$K$21:$K$32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T.XXX!$L$21:$L$32</c:f>
              <c:numCache>
                <c:formatCode>#,##0</c:formatCode>
                <c:ptCount val="12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T.XXX!$M$20</c:f>
              <c:strCache>
                <c:ptCount val="1"/>
                <c:pt idx="0">
                  <c:v>zwolnienia</c:v>
                </c:pt>
              </c:strCache>
            </c:strRef>
          </c:tx>
          <c:spPr>
            <a:gradFill>
              <a:gsLst>
                <a:gs pos="0">
                  <a:schemeClr val="accent4">
                    <a:lumMod val="75000"/>
                  </a:schemeClr>
                </a:gs>
                <a:gs pos="50000">
                  <a:schemeClr val="bg1"/>
                </a:gs>
                <a:gs pos="100000">
                  <a:srgbClr val="7030A0"/>
                </a:gs>
              </a:gsLst>
              <a:lin ang="5400000" scaled="0"/>
            </a:gradFill>
          </c:spPr>
          <c:invertIfNegative val="0"/>
          <c:cat>
            <c:numRef>
              <c:f>T.XXX!$K$21:$K$32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T.XXX!$M$21:$M$32</c:f>
              <c:numCache>
                <c:formatCode>#,##0</c:formatCode>
                <c:ptCount val="12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gapDepth val="148"/>
        <c:shape val="cylinder"/>
        <c:axId val="105572224"/>
        <c:axId val="105573760"/>
        <c:axId val="0"/>
      </c:bar3DChart>
      <c:catAx>
        <c:axId val="105572224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105573760"/>
        <c:crosses val="autoZero"/>
        <c:auto val="0"/>
        <c:lblAlgn val="ctr"/>
        <c:lblOffset val="100"/>
        <c:noMultiLvlLbl val="0"/>
      </c:catAx>
      <c:valAx>
        <c:axId val="10557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bg2">
                <a:lumMod val="50000"/>
                <a:alpha val="79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055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191526237714394"/>
          <c:y val="3.0056372844108315E-3"/>
          <c:w val="0.26576004989586294"/>
          <c:h val="0.13133546795251819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6.7262943483415924E-2"/>
          <c:w val="0.92032630118616554"/>
          <c:h val="0.84051682728848087"/>
        </c:manualLayout>
      </c:layout>
      <c:lineChart>
        <c:grouping val="standard"/>
        <c:varyColors val="0"/>
        <c:ser>
          <c:idx val="0"/>
          <c:order val="0"/>
          <c:tx>
            <c:v>POLSKA</c:v>
          </c:tx>
          <c:spPr>
            <a:ln w="57150">
              <a:solidFill>
                <a:srgbClr val="FA0000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4.1007963334607989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007963334607989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50667611957936E-2"/>
                  <c:y val="2.1203617087620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281506995248423E-2"/>
                  <c:y val="3.6777816243502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644735164928203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44735164928203E-2"/>
                  <c:y val="-4.4293855223195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007963334607989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281506995248423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644735164928203E-2"/>
                  <c:y val="-6.300292912403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281506995248423E-2"/>
                  <c:y val="-6.3002929124037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644735164928203E-2"/>
                  <c:y val="-6.3002929124037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1007963334607989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497392540572627E-2"/>
                  <c:y val="-3.259356378394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3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</c:strLit>
          </c:cat>
          <c:val>
            <c:numLit>
              <c:formatCode>General</c:formatCode>
              <c:ptCount val="13"/>
              <c:pt idx="0">
                <c:v>45.9</c:v>
              </c:pt>
              <c:pt idx="1">
                <c:v>47.5</c:v>
              </c:pt>
              <c:pt idx="2">
                <c:v>49.5</c:v>
              </c:pt>
              <c:pt idx="3">
                <c:v>51</c:v>
              </c:pt>
              <c:pt idx="4">
                <c:v>50.4</c:v>
              </c:pt>
              <c:pt idx="5">
                <c:v>50.2</c:v>
              </c:pt>
              <c:pt idx="6">
                <c:v>50.3</c:v>
              </c:pt>
              <c:pt idx="7">
                <c:v>50.4</c:v>
              </c:pt>
              <c:pt idx="8">
                <c:v>50.6</c:v>
              </c:pt>
              <c:pt idx="9">
                <c:v>51.7</c:v>
              </c:pt>
              <c:pt idx="10">
                <c:v>52.6</c:v>
              </c:pt>
              <c:pt idx="11">
                <c:v>53.2</c:v>
              </c:pt>
              <c:pt idx="12">
                <c:v>53.7</c:v>
              </c:pt>
            </c:numLit>
          </c:val>
          <c:smooth val="1"/>
        </c:ser>
        <c:ser>
          <c:idx val="1"/>
          <c:order val="1"/>
          <c:tx>
            <c:v>PODKARPACKIE</c:v>
          </c:tx>
          <c:spPr>
            <a:ln w="63500">
              <a:solidFill>
                <a:schemeClr val="tx2">
                  <a:lumMod val="60000"/>
                  <a:lumOff val="40000"/>
                  <a:alpha val="44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271298593879239E-3"/>
                  <c:y val="6.23635796694718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724211272598392E-2"/>
                  <c:y val="1.8709073900841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993264799716411E-2"/>
                  <c:y val="-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630036630036632E-2"/>
                  <c:y val="-4.9890863735578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630036630036632E-2"/>
                  <c:y val="4.365450576863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66808460356846E-2"/>
                  <c:y val="3.741814780168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630036630036632E-2"/>
                  <c:y val="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903580290677067E-2"/>
                  <c:y val="3.1181789834736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630036630036715E-2"/>
                  <c:y val="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630036630036632E-2"/>
                  <c:y val="3.1181789834736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9540352120997284E-2"/>
                  <c:y val="4.365450576863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266808460356846E-2"/>
                  <c:y val="4.9890863735578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2261981520300036E-2"/>
                  <c:y val="5.6127221702525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3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</c:strLit>
          </c:cat>
          <c:val>
            <c:numLit>
              <c:formatCode>General</c:formatCode>
              <c:ptCount val="13"/>
              <c:pt idx="0">
                <c:v>44.9</c:v>
              </c:pt>
              <c:pt idx="1">
                <c:v>47</c:v>
              </c:pt>
              <c:pt idx="2">
                <c:v>51</c:v>
              </c:pt>
              <c:pt idx="3">
                <c:v>51.8</c:v>
              </c:pt>
              <c:pt idx="4">
                <c:v>50.2</c:v>
              </c:pt>
              <c:pt idx="5">
                <c:v>49.8</c:v>
              </c:pt>
              <c:pt idx="6">
                <c:v>49.3</c:v>
              </c:pt>
              <c:pt idx="7">
                <c:v>48.6</c:v>
              </c:pt>
              <c:pt idx="8">
                <c:v>48.1</c:v>
              </c:pt>
              <c:pt idx="9">
                <c:v>46.7</c:v>
              </c:pt>
              <c:pt idx="10">
                <c:v>48</c:v>
              </c:pt>
              <c:pt idx="11">
                <c:v>50.9</c:v>
              </c:pt>
              <c:pt idx="12">
                <c:v>52.6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1680"/>
        <c:axId val="105673472"/>
      </c:lineChart>
      <c:catAx>
        <c:axId val="10567168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31750" cmpd="sng">
              <a:solidFill>
                <a:schemeClr val="bg1">
                  <a:alpha val="78000"/>
                </a:schemeClr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6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673472"/>
        <c:crosses val="autoZero"/>
        <c:auto val="1"/>
        <c:lblAlgn val="ctr"/>
        <c:lblOffset val="100"/>
        <c:noMultiLvlLbl val="0"/>
      </c:catAx>
      <c:valAx>
        <c:axId val="105673472"/>
        <c:scaling>
          <c:orientation val="minMax"/>
          <c:max val="54"/>
          <c:min val="44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05671680"/>
        <c:crosses val="autoZero"/>
        <c:crossBetween val="between"/>
        <c:majorUnit val="1"/>
        <c:minorUnit val="0.1"/>
      </c:valAx>
      <c:spPr>
        <a:noFill/>
      </c:spPr>
    </c:plotArea>
    <c:legend>
      <c:legendPos val="t"/>
      <c:layout>
        <c:manualLayout>
          <c:xMode val="edge"/>
          <c:yMode val="edge"/>
          <c:x val="0.32901439429252483"/>
          <c:y val="3.1466599883620727E-3"/>
          <c:w val="0.40064464589913884"/>
          <c:h val="7.604252171181305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6.7262943483415924E-2"/>
          <c:w val="0.92032630118616554"/>
          <c:h val="0.84051682728848087"/>
        </c:manualLayout>
      </c:layout>
      <c:lineChart>
        <c:grouping val="standard"/>
        <c:varyColors val="0"/>
        <c:ser>
          <c:idx val="0"/>
          <c:order val="0"/>
          <c:tx>
            <c:v>POLSKA</c:v>
          </c:tx>
          <c:spPr>
            <a:ln w="95250">
              <a:solidFill>
                <a:srgbClr val="FA0000"/>
              </a:solidFill>
              <a:prstDash val="sysDash"/>
            </a:ln>
          </c:spPr>
          <c:marker>
            <c:symbol val="none"/>
          </c:marker>
          <c:cat>
            <c:strLit>
              <c:ptCount val="23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</c:strLit>
          </c:cat>
          <c:val>
            <c:numLit>
              <c:formatCode>General</c:formatCode>
              <c:ptCount val="23"/>
              <c:pt idx="0">
                <c:v>50.9</c:v>
              </c:pt>
              <c:pt idx="1">
                <c:v>51</c:v>
              </c:pt>
              <c:pt idx="2">
                <c:v>51.2</c:v>
              </c:pt>
              <c:pt idx="3">
                <c:v>51.3</c:v>
              </c:pt>
              <c:pt idx="4">
                <c:v>48.8</c:v>
              </c:pt>
              <c:pt idx="5">
                <c:v>47.5</c:v>
              </c:pt>
              <c:pt idx="6">
                <c:v>46.1</c:v>
              </c:pt>
              <c:pt idx="7">
                <c:v>44.4</c:v>
              </c:pt>
              <c:pt idx="8">
                <c:v>44</c:v>
              </c:pt>
              <c:pt idx="9">
                <c:v>44.3</c:v>
              </c:pt>
              <c:pt idx="10">
                <c:v>45.2</c:v>
              </c:pt>
              <c:pt idx="11">
                <c:v>46.5</c:v>
              </c:pt>
              <c:pt idx="12">
                <c:v>48.6</c:v>
              </c:pt>
              <c:pt idx="13">
                <c:v>50.4</c:v>
              </c:pt>
              <c:pt idx="14">
                <c:v>50.4</c:v>
              </c:pt>
              <c:pt idx="15">
                <c:v>50</c:v>
              </c:pt>
              <c:pt idx="16">
                <c:v>50.2</c:v>
              </c:pt>
              <c:pt idx="17">
                <c:v>50.2</c:v>
              </c:pt>
              <c:pt idx="18">
                <c:v>50.2</c:v>
              </c:pt>
              <c:pt idx="19">
                <c:v>51.2</c:v>
              </c:pt>
              <c:pt idx="20">
                <c:v>51.9</c:v>
              </c:pt>
              <c:pt idx="21">
                <c:v>52.8</c:v>
              </c:pt>
              <c:pt idx="22">
                <c:v>53.7</c:v>
              </c:pt>
            </c:numLit>
          </c:val>
          <c:smooth val="1"/>
        </c:ser>
        <c:ser>
          <c:idx val="1"/>
          <c:order val="1"/>
          <c:tx>
            <c:v>PODKARPACKIE</c:v>
          </c:tx>
          <c:spPr>
            <a:ln w="63500">
              <a:solidFill>
                <a:schemeClr val="tx2">
                  <a:lumMod val="60000"/>
                  <a:lumOff val="40000"/>
                  <a:alpha val="44000"/>
                </a:schemeClr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</c:strLit>
          </c:cat>
          <c:val>
            <c:numLit>
              <c:formatCode>General</c:formatCode>
              <c:ptCount val="23"/>
              <c:pt idx="0">
                <c:v>54.6</c:v>
              </c:pt>
              <c:pt idx="1">
                <c:v>55</c:v>
              </c:pt>
              <c:pt idx="2">
                <c:v>54.2</c:v>
              </c:pt>
              <c:pt idx="3">
                <c:v>53.4</c:v>
              </c:pt>
              <c:pt idx="4">
                <c:v>48.7</c:v>
              </c:pt>
              <c:pt idx="5">
                <c:v>48.2</c:v>
              </c:pt>
              <c:pt idx="6">
                <c:v>47.8</c:v>
              </c:pt>
              <c:pt idx="7">
                <c:v>47.1</c:v>
              </c:pt>
              <c:pt idx="8">
                <c:v>46.1</c:v>
              </c:pt>
              <c:pt idx="9">
                <c:v>44.8</c:v>
              </c:pt>
              <c:pt idx="10">
                <c:v>45.2</c:v>
              </c:pt>
              <c:pt idx="11">
                <c:v>46.7</c:v>
              </c:pt>
              <c:pt idx="12">
                <c:v>49.3</c:v>
              </c:pt>
              <c:pt idx="13">
                <c:v>50.2</c:v>
              </c:pt>
              <c:pt idx="14">
                <c:v>50.9</c:v>
              </c:pt>
              <c:pt idx="15">
                <c:v>50</c:v>
              </c:pt>
              <c:pt idx="16">
                <c:v>49.3</c:v>
              </c:pt>
              <c:pt idx="17">
                <c:v>48.8</c:v>
              </c:pt>
              <c:pt idx="18">
                <c:v>48.1</c:v>
              </c:pt>
              <c:pt idx="19">
                <c:v>46.9</c:v>
              </c:pt>
              <c:pt idx="20">
                <c:v>48</c:v>
              </c:pt>
              <c:pt idx="21">
                <c:v>50.6</c:v>
              </c:pt>
              <c:pt idx="22">
                <c:v>51.8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8624"/>
        <c:axId val="105740160"/>
      </c:lineChart>
      <c:catAx>
        <c:axId val="105738624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31750" cmpd="sng">
              <a:solidFill>
                <a:schemeClr val="bg1">
                  <a:alpha val="78000"/>
                </a:schemeClr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6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740160"/>
        <c:crosses val="autoZero"/>
        <c:auto val="1"/>
        <c:lblAlgn val="ctr"/>
        <c:lblOffset val="100"/>
        <c:noMultiLvlLbl val="0"/>
      </c:catAx>
      <c:valAx>
        <c:axId val="105740160"/>
        <c:scaling>
          <c:orientation val="minMax"/>
          <c:max val="56"/>
          <c:min val="42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05738624"/>
        <c:crosses val="autoZero"/>
        <c:crossBetween val="between"/>
        <c:majorUnit val="1"/>
        <c:minorUnit val="0.2"/>
      </c:valAx>
      <c:spPr>
        <a:noFill/>
      </c:spPr>
    </c:plotArea>
    <c:legend>
      <c:legendPos val="t"/>
      <c:layout>
        <c:manualLayout>
          <c:xMode val="edge"/>
          <c:yMode val="edge"/>
          <c:x val="0.32901439429252483"/>
          <c:y val="3.1466599883620727E-3"/>
          <c:w val="0.40064464589913884"/>
          <c:h val="7.604252171181305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74083</xdr:colOff>
      <xdr:row>12</xdr:row>
      <xdr:rowOff>116417</xdr:rowOff>
    </xdr:from>
    <xdr:to>
      <xdr:col>22</xdr:col>
      <xdr:colOff>207131</xdr:colOff>
      <xdr:row>33</xdr:row>
      <xdr:rowOff>48378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1</xdr:row>
      <xdr:rowOff>47625</xdr:rowOff>
    </xdr:from>
    <xdr:to>
      <xdr:col>23</xdr:col>
      <xdr:colOff>254635</xdr:colOff>
      <xdr:row>14</xdr:row>
      <xdr:rowOff>190500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342900</xdr:colOff>
      <xdr:row>14</xdr:row>
      <xdr:rowOff>95250</xdr:rowOff>
    </xdr:from>
    <xdr:to>
      <xdr:col>26</xdr:col>
      <xdr:colOff>125519</xdr:colOff>
      <xdr:row>32</xdr:row>
      <xdr:rowOff>172508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131233</xdr:colOff>
      <xdr:row>1</xdr:row>
      <xdr:rowOff>111125</xdr:rowOff>
    </xdr:from>
    <xdr:to>
      <xdr:col>18</xdr:col>
      <xdr:colOff>365125</xdr:colOff>
      <xdr:row>15</xdr:row>
      <xdr:rowOff>63500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74083</xdr:colOff>
      <xdr:row>16</xdr:row>
      <xdr:rowOff>116417</xdr:rowOff>
    </xdr:from>
    <xdr:to>
      <xdr:col>21</xdr:col>
      <xdr:colOff>412749</xdr:colOff>
      <xdr:row>33</xdr:row>
      <xdr:rowOff>148169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6</xdr:col>
      <xdr:colOff>404811</xdr:colOff>
      <xdr:row>42</xdr:row>
      <xdr:rowOff>95250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444499</xdr:colOff>
      <xdr:row>29</xdr:row>
      <xdr:rowOff>47624</xdr:rowOff>
    </xdr:from>
    <xdr:to>
      <xdr:col>15</xdr:col>
      <xdr:colOff>269874</xdr:colOff>
      <xdr:row>42</xdr:row>
      <xdr:rowOff>23812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J11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2" style="11" customWidth="1"/>
    <col min="3" max="3" width="10.7109375" style="11" customWidth="1"/>
    <col min="4" max="4" width="9.28515625" style="11" customWidth="1"/>
    <col min="5" max="5" width="7.7109375" style="11" customWidth="1"/>
    <col min="6" max="6" width="10.5703125" style="11" customWidth="1"/>
    <col min="7" max="7" width="9" style="11" customWidth="1"/>
    <col min="8" max="8" width="8.42578125" style="11" customWidth="1"/>
    <col min="9" max="9" width="12.7109375" style="11" customWidth="1"/>
    <col min="10" max="10" width="12.85546875" style="11" customWidth="1"/>
    <col min="11" max="16384" width="9.140625" style="11"/>
  </cols>
  <sheetData>
    <row r="2" spans="2:10" x14ac:dyDescent="0.25">
      <c r="B2" s="11" t="s">
        <v>359</v>
      </c>
    </row>
    <row r="3" spans="2:10" x14ac:dyDescent="0.25">
      <c r="B3" s="11" t="s">
        <v>360</v>
      </c>
    </row>
    <row r="4" spans="2:10" ht="15.75" thickBot="1" x14ac:dyDescent="0.3"/>
    <row r="5" spans="2:10" ht="30" customHeight="1" x14ac:dyDescent="0.25">
      <c r="B5" s="917" t="s">
        <v>143</v>
      </c>
      <c r="C5" s="920" t="s">
        <v>415</v>
      </c>
      <c r="D5" s="920"/>
      <c r="E5" s="921"/>
      <c r="F5" s="920" t="s">
        <v>416</v>
      </c>
      <c r="G5" s="920"/>
      <c r="H5" s="921"/>
      <c r="I5" s="920" t="s">
        <v>378</v>
      </c>
      <c r="J5" s="924" t="s">
        <v>225</v>
      </c>
    </row>
    <row r="6" spans="2:10" ht="26.25" customHeight="1" x14ac:dyDescent="0.25">
      <c r="B6" s="918"/>
      <c r="C6" s="927" t="s">
        <v>146</v>
      </c>
      <c r="D6" s="928" t="s">
        <v>129</v>
      </c>
      <c r="E6" s="929"/>
      <c r="F6" s="927" t="s">
        <v>146</v>
      </c>
      <c r="G6" s="928" t="s">
        <v>129</v>
      </c>
      <c r="H6" s="929"/>
      <c r="I6" s="922"/>
      <c r="J6" s="925"/>
    </row>
    <row r="7" spans="2:10" ht="43.5" customHeight="1" thickBot="1" x14ac:dyDescent="0.3">
      <c r="B7" s="919"/>
      <c r="C7" s="923"/>
      <c r="D7" s="376" t="s">
        <v>147</v>
      </c>
      <c r="E7" s="102" t="s">
        <v>148</v>
      </c>
      <c r="F7" s="923"/>
      <c r="G7" s="376" t="s">
        <v>147</v>
      </c>
      <c r="H7" s="102" t="s">
        <v>148</v>
      </c>
      <c r="I7" s="923"/>
      <c r="J7" s="926"/>
    </row>
    <row r="8" spans="2:10" ht="34.5" customHeight="1" x14ac:dyDescent="0.25">
      <c r="B8" s="81" t="s">
        <v>4</v>
      </c>
      <c r="C8" s="82">
        <v>90972</v>
      </c>
      <c r="D8" s="83">
        <v>48619</v>
      </c>
      <c r="E8" s="84">
        <f>D8*100/C8</f>
        <v>53.443916809567781</v>
      </c>
      <c r="F8" s="82">
        <v>82933</v>
      </c>
      <c r="G8" s="83">
        <v>45024</v>
      </c>
      <c r="H8" s="84">
        <f>G8*100/F8</f>
        <v>54.289607273341133</v>
      </c>
      <c r="I8" s="82">
        <f>SUM(F8-C8)</f>
        <v>-8039</v>
      </c>
      <c r="J8" s="392">
        <f>SUM(I8/C8*100)</f>
        <v>-8.8367849448181861</v>
      </c>
    </row>
    <row r="9" spans="2:10" ht="27" customHeight="1" x14ac:dyDescent="0.25">
      <c r="B9" s="12" t="s">
        <v>0</v>
      </c>
      <c r="C9" s="76">
        <v>75875</v>
      </c>
      <c r="D9" s="9">
        <v>39187</v>
      </c>
      <c r="E9" s="7">
        <f>D9*100/C9</f>
        <v>51.646787479406917</v>
      </c>
      <c r="F9" s="76">
        <v>69871</v>
      </c>
      <c r="G9" s="9">
        <v>36766</v>
      </c>
      <c r="H9" s="7">
        <f>G9*100/F9</f>
        <v>52.619827968685151</v>
      </c>
      <c r="I9" s="76">
        <f>SUM(F9-C9)</f>
        <v>-6004</v>
      </c>
      <c r="J9" s="391">
        <f>SUM(I9/C9*100)</f>
        <v>-7.913014827018122</v>
      </c>
    </row>
    <row r="10" spans="2:10" ht="36" customHeight="1" x14ac:dyDescent="0.25">
      <c r="B10" s="12" t="s">
        <v>144</v>
      </c>
      <c r="C10" s="76">
        <v>3534</v>
      </c>
      <c r="D10" s="9">
        <v>1870</v>
      </c>
      <c r="E10" s="7">
        <f>D10*100/C10</f>
        <v>52.914544425580083</v>
      </c>
      <c r="F10" s="76">
        <v>3039</v>
      </c>
      <c r="G10" s="9">
        <v>1721</v>
      </c>
      <c r="H10" s="7">
        <f>G10*100/F10</f>
        <v>56.630470549522869</v>
      </c>
      <c r="I10" s="76">
        <f>SUM(F10-C10)</f>
        <v>-495</v>
      </c>
      <c r="J10" s="391">
        <f>SUM(I10/C10*100)</f>
        <v>-14.006791171477079</v>
      </c>
    </row>
    <row r="11" spans="2:10" ht="27.75" customHeight="1" thickBot="1" x14ac:dyDescent="0.3">
      <c r="B11" s="111" t="s">
        <v>2</v>
      </c>
      <c r="C11" s="3">
        <v>15097</v>
      </c>
      <c r="D11" s="5">
        <v>9432</v>
      </c>
      <c r="E11" s="8">
        <f>D11*100/C11</f>
        <v>62.475988607008013</v>
      </c>
      <c r="F11" s="3">
        <v>13062</v>
      </c>
      <c r="G11" s="5">
        <v>8258</v>
      </c>
      <c r="H11" s="8">
        <f>G11*100/F11</f>
        <v>63.221558719951005</v>
      </c>
      <c r="I11" s="3">
        <f>SUM(F11-C11)</f>
        <v>-2035</v>
      </c>
      <c r="J11" s="393">
        <f>SUM(I11/C11*100)</f>
        <v>-13.479499238259256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1417322834645669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33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42578125" style="504" customWidth="1"/>
    <col min="2" max="2" width="24.85546875" style="504" customWidth="1"/>
    <col min="3" max="3" width="8.42578125" style="504" customWidth="1"/>
    <col min="4" max="4" width="7.85546875" style="504" customWidth="1"/>
    <col min="5" max="5" width="8.5703125" style="504" customWidth="1"/>
    <col min="6" max="6" width="8.7109375" style="504" customWidth="1"/>
    <col min="7" max="8" width="8.5703125" style="504" customWidth="1"/>
    <col min="9" max="9" width="8" style="504" customWidth="1"/>
    <col min="10" max="10" width="3" style="504" customWidth="1"/>
    <col min="11" max="11" width="5.5703125" style="587" customWidth="1"/>
    <col min="12" max="12" width="10.85546875" style="504" bestFit="1" customWidth="1"/>
    <col min="13" max="16384" width="9.140625" style="504"/>
  </cols>
  <sheetData>
    <row r="1" spans="2:16" ht="12.75" customHeight="1" x14ac:dyDescent="0.2"/>
    <row r="2" spans="2:16" x14ac:dyDescent="0.2">
      <c r="B2" s="503" t="s">
        <v>347</v>
      </c>
    </row>
    <row r="3" spans="2:16" x14ac:dyDescent="0.2">
      <c r="B3" s="504" t="s">
        <v>319</v>
      </c>
    </row>
    <row r="4" spans="2:16" ht="12" thickBot="1" x14ac:dyDescent="0.25">
      <c r="B4" s="504" t="s">
        <v>400</v>
      </c>
    </row>
    <row r="5" spans="2:16" x14ac:dyDescent="0.2">
      <c r="B5" s="665"/>
      <c r="C5" s="506"/>
      <c r="D5" s="981" t="s">
        <v>210</v>
      </c>
      <c r="E5" s="981"/>
      <c r="F5" s="981"/>
      <c r="G5" s="981"/>
      <c r="H5" s="981"/>
      <c r="I5" s="982"/>
      <c r="K5" s="588"/>
    </row>
    <row r="6" spans="2:16" ht="12" thickBot="1" x14ac:dyDescent="0.25">
      <c r="B6" s="507" t="s">
        <v>3</v>
      </c>
      <c r="C6" s="508"/>
      <c r="D6" s="983"/>
      <c r="E6" s="983"/>
      <c r="F6" s="983"/>
      <c r="G6" s="983"/>
      <c r="H6" s="983"/>
      <c r="I6" s="984"/>
      <c r="K6" s="588"/>
    </row>
    <row r="7" spans="2:16" ht="24" customHeight="1" thickBot="1" x14ac:dyDescent="0.25">
      <c r="B7" s="509"/>
      <c r="C7" s="666" t="s">
        <v>146</v>
      </c>
      <c r="D7" s="510" t="s">
        <v>367</v>
      </c>
      <c r="E7" s="511" t="s">
        <v>368</v>
      </c>
      <c r="F7" s="511" t="s">
        <v>369</v>
      </c>
      <c r="G7" s="511" t="s">
        <v>370</v>
      </c>
      <c r="H7" s="511" t="s">
        <v>371</v>
      </c>
      <c r="I7" s="512" t="s">
        <v>372</v>
      </c>
      <c r="K7" s="588"/>
    </row>
    <row r="8" spans="2:16" ht="20.25" customHeight="1" thickBot="1" x14ac:dyDescent="0.25">
      <c r="B8" s="681" t="s">
        <v>65</v>
      </c>
      <c r="C8" s="682">
        <f>SUM(D8:I8)</f>
        <v>82933</v>
      </c>
      <c r="D8" s="683">
        <f t="shared" ref="D8:I8" si="0">SUM(D10:D15)</f>
        <v>7780</v>
      </c>
      <c r="E8" s="684">
        <f t="shared" si="0"/>
        <v>14841</v>
      </c>
      <c r="F8" s="684">
        <f t="shared" si="0"/>
        <v>11149</v>
      </c>
      <c r="G8" s="684">
        <f t="shared" si="0"/>
        <v>11500</v>
      </c>
      <c r="H8" s="684">
        <f t="shared" si="0"/>
        <v>12191</v>
      </c>
      <c r="I8" s="685">
        <f t="shared" si="0"/>
        <v>25472</v>
      </c>
      <c r="K8" s="588"/>
    </row>
    <row r="9" spans="2:16" ht="12.75" customHeight="1" thickBot="1" x14ac:dyDescent="0.25">
      <c r="B9" s="589" t="s">
        <v>66</v>
      </c>
      <c r="C9" s="590"/>
      <c r="D9" s="590"/>
      <c r="E9" s="590"/>
      <c r="F9" s="590"/>
      <c r="G9" s="590"/>
      <c r="H9" s="590"/>
      <c r="I9" s="591"/>
      <c r="K9" s="588"/>
    </row>
    <row r="10" spans="2:16" ht="10.5" customHeight="1" thickTop="1" x14ac:dyDescent="0.2">
      <c r="B10" s="521" t="s">
        <v>67</v>
      </c>
      <c r="C10" s="522">
        <f t="shared" ref="C10:C15" si="1">SUM(D10:I10)</f>
        <v>11412</v>
      </c>
      <c r="D10" s="491">
        <v>1770</v>
      </c>
      <c r="E10" s="492">
        <v>3668</v>
      </c>
      <c r="F10" s="492">
        <v>2434</v>
      </c>
      <c r="G10" s="492">
        <v>1324</v>
      </c>
      <c r="H10" s="492">
        <v>1314</v>
      </c>
      <c r="I10" s="493">
        <v>902</v>
      </c>
      <c r="K10" s="588"/>
      <c r="L10" s="656"/>
      <c r="M10" s="656"/>
      <c r="N10" s="656"/>
      <c r="O10" s="656"/>
      <c r="P10" s="656"/>
    </row>
    <row r="11" spans="2:16" ht="9.75" customHeight="1" x14ac:dyDescent="0.2">
      <c r="B11" s="523" t="s">
        <v>68</v>
      </c>
      <c r="C11" s="524">
        <f t="shared" si="1"/>
        <v>25075</v>
      </c>
      <c r="D11" s="494">
        <v>2502</v>
      </c>
      <c r="E11" s="495">
        <v>4657</v>
      </c>
      <c r="F11" s="495">
        <v>3653</v>
      </c>
      <c r="G11" s="495">
        <v>3813</v>
      </c>
      <c r="H11" s="495">
        <v>4040</v>
      </c>
      <c r="I11" s="496">
        <v>6410</v>
      </c>
      <c r="L11" s="562"/>
    </row>
    <row r="12" spans="2:16" x14ac:dyDescent="0.2">
      <c r="B12" s="523" t="s">
        <v>69</v>
      </c>
      <c r="C12" s="524">
        <f t="shared" si="1"/>
        <v>19263</v>
      </c>
      <c r="D12" s="494">
        <v>1547</v>
      </c>
      <c r="E12" s="495">
        <v>2935</v>
      </c>
      <c r="F12" s="495">
        <v>2399</v>
      </c>
      <c r="G12" s="495">
        <v>2795</v>
      </c>
      <c r="H12" s="495">
        <v>2924</v>
      </c>
      <c r="I12" s="496">
        <v>6663</v>
      </c>
    </row>
    <row r="13" spans="2:16" x14ac:dyDescent="0.2">
      <c r="B13" s="523" t="s">
        <v>70</v>
      </c>
      <c r="C13" s="524">
        <f t="shared" si="1"/>
        <v>14871</v>
      </c>
      <c r="D13" s="494">
        <v>1198</v>
      </c>
      <c r="E13" s="495">
        <v>2200</v>
      </c>
      <c r="F13" s="495">
        <v>1556</v>
      </c>
      <c r="G13" s="495">
        <v>1993</v>
      </c>
      <c r="H13" s="495">
        <v>2139</v>
      </c>
      <c r="I13" s="496">
        <v>5785</v>
      </c>
    </row>
    <row r="14" spans="2:16" ht="9.75" customHeight="1" x14ac:dyDescent="0.2">
      <c r="B14" s="523" t="s">
        <v>71</v>
      </c>
      <c r="C14" s="524">
        <f t="shared" si="1"/>
        <v>8419</v>
      </c>
      <c r="D14" s="494">
        <v>554</v>
      </c>
      <c r="E14" s="495">
        <v>999</v>
      </c>
      <c r="F14" s="495">
        <v>794</v>
      </c>
      <c r="G14" s="495">
        <v>1091</v>
      </c>
      <c r="H14" s="495">
        <v>1181</v>
      </c>
      <c r="I14" s="496">
        <v>3800</v>
      </c>
    </row>
    <row r="15" spans="2:16" ht="10.5" customHeight="1" x14ac:dyDescent="0.2">
      <c r="B15" s="523" t="s">
        <v>72</v>
      </c>
      <c r="C15" s="524">
        <f t="shared" si="1"/>
        <v>3893</v>
      </c>
      <c r="D15" s="494">
        <v>209</v>
      </c>
      <c r="E15" s="495">
        <v>382</v>
      </c>
      <c r="F15" s="495">
        <v>313</v>
      </c>
      <c r="G15" s="495">
        <v>484</v>
      </c>
      <c r="H15" s="495">
        <v>593</v>
      </c>
      <c r="I15" s="496">
        <v>1912</v>
      </c>
      <c r="K15" s="588"/>
    </row>
    <row r="16" spans="2:16" ht="12.75" customHeight="1" thickBot="1" x14ac:dyDescent="0.25">
      <c r="B16" s="592" t="s">
        <v>73</v>
      </c>
      <c r="C16" s="593"/>
      <c r="D16" s="593"/>
      <c r="E16" s="593"/>
      <c r="F16" s="593"/>
      <c r="G16" s="593"/>
      <c r="H16" s="593"/>
      <c r="I16" s="594"/>
    </row>
    <row r="17" spans="2:11" ht="12" thickTop="1" x14ac:dyDescent="0.2">
      <c r="B17" s="521" t="s">
        <v>74</v>
      </c>
      <c r="C17" s="522">
        <f t="shared" ref="C17:C21" si="2">SUM(D17:I17)</f>
        <v>12829</v>
      </c>
      <c r="D17" s="491">
        <v>1243</v>
      </c>
      <c r="E17" s="492">
        <v>2674</v>
      </c>
      <c r="F17" s="492">
        <v>2075</v>
      </c>
      <c r="G17" s="492">
        <v>1997</v>
      </c>
      <c r="H17" s="492">
        <v>1930</v>
      </c>
      <c r="I17" s="493">
        <v>2910</v>
      </c>
    </row>
    <row r="18" spans="2:11" ht="12.75" customHeight="1" x14ac:dyDescent="0.2">
      <c r="B18" s="523" t="s">
        <v>13</v>
      </c>
      <c r="C18" s="524">
        <f t="shared" si="2"/>
        <v>21614</v>
      </c>
      <c r="D18" s="494">
        <v>2091</v>
      </c>
      <c r="E18" s="495">
        <v>4098</v>
      </c>
      <c r="F18" s="495">
        <v>3160</v>
      </c>
      <c r="G18" s="495">
        <v>2975</v>
      </c>
      <c r="H18" s="495">
        <v>3116</v>
      </c>
      <c r="I18" s="496">
        <v>6174</v>
      </c>
      <c r="K18" s="588"/>
    </row>
    <row r="19" spans="2:11" x14ac:dyDescent="0.2">
      <c r="B19" s="523" t="s">
        <v>519</v>
      </c>
      <c r="C19" s="524">
        <f t="shared" si="2"/>
        <v>9254</v>
      </c>
      <c r="D19" s="494">
        <v>968</v>
      </c>
      <c r="E19" s="495">
        <v>1783</v>
      </c>
      <c r="F19" s="495">
        <v>1342</v>
      </c>
      <c r="G19" s="495">
        <v>1385</v>
      </c>
      <c r="H19" s="495">
        <v>1358</v>
      </c>
      <c r="I19" s="496">
        <v>2418</v>
      </c>
    </row>
    <row r="20" spans="2:11" x14ac:dyDescent="0.2">
      <c r="B20" s="523" t="s">
        <v>75</v>
      </c>
      <c r="C20" s="524">
        <f t="shared" si="2"/>
        <v>23071</v>
      </c>
      <c r="D20" s="494">
        <v>2263</v>
      </c>
      <c r="E20" s="495">
        <v>3929</v>
      </c>
      <c r="F20" s="495">
        <v>2828</v>
      </c>
      <c r="G20" s="495">
        <v>3058</v>
      </c>
      <c r="H20" s="495">
        <v>3217</v>
      </c>
      <c r="I20" s="496">
        <v>7776</v>
      </c>
    </row>
    <row r="21" spans="2:11" x14ac:dyDescent="0.2">
      <c r="B21" s="523" t="s">
        <v>76</v>
      </c>
      <c r="C21" s="524">
        <f t="shared" si="2"/>
        <v>16165</v>
      </c>
      <c r="D21" s="494">
        <v>1215</v>
      </c>
      <c r="E21" s="495">
        <v>2357</v>
      </c>
      <c r="F21" s="495">
        <v>1744</v>
      </c>
      <c r="G21" s="495">
        <v>2085</v>
      </c>
      <c r="H21" s="495">
        <v>2570</v>
      </c>
      <c r="I21" s="496">
        <v>6194</v>
      </c>
      <c r="K21" s="588"/>
    </row>
    <row r="22" spans="2:11" ht="12.75" customHeight="1" thickBot="1" x14ac:dyDescent="0.25">
      <c r="B22" s="595" t="s">
        <v>77</v>
      </c>
      <c r="C22" s="596"/>
      <c r="D22" s="593"/>
      <c r="E22" s="593"/>
      <c r="F22" s="593"/>
      <c r="G22" s="593"/>
      <c r="H22" s="593"/>
      <c r="I22" s="594"/>
    </row>
    <row r="23" spans="2:11" ht="12" thickTop="1" x14ac:dyDescent="0.2">
      <c r="B23" s="525" t="s">
        <v>78</v>
      </c>
      <c r="C23" s="526">
        <f t="shared" ref="C23:C29" si="3">SUM(D23:I23)</f>
        <v>16838</v>
      </c>
      <c r="D23" s="497">
        <v>1914</v>
      </c>
      <c r="E23" s="498">
        <v>3446</v>
      </c>
      <c r="F23" s="498">
        <v>2423</v>
      </c>
      <c r="G23" s="498">
        <v>2207</v>
      </c>
      <c r="H23" s="498">
        <v>2453</v>
      </c>
      <c r="I23" s="499">
        <v>4395</v>
      </c>
    </row>
    <row r="24" spans="2:11" x14ac:dyDescent="0.2">
      <c r="B24" s="527" t="s">
        <v>82</v>
      </c>
      <c r="C24" s="524">
        <f t="shared" si="3"/>
        <v>20335</v>
      </c>
      <c r="D24" s="494">
        <v>2073</v>
      </c>
      <c r="E24" s="495">
        <v>3754</v>
      </c>
      <c r="F24" s="495">
        <v>2940</v>
      </c>
      <c r="G24" s="495">
        <v>2873</v>
      </c>
      <c r="H24" s="495">
        <v>3095</v>
      </c>
      <c r="I24" s="496">
        <v>5600</v>
      </c>
    </row>
    <row r="25" spans="2:11" x14ac:dyDescent="0.2">
      <c r="B25" s="527" t="s">
        <v>83</v>
      </c>
      <c r="C25" s="524">
        <f t="shared" si="3"/>
        <v>12386</v>
      </c>
      <c r="D25" s="494">
        <v>1142</v>
      </c>
      <c r="E25" s="495">
        <v>2040</v>
      </c>
      <c r="F25" s="495">
        <v>1547</v>
      </c>
      <c r="G25" s="495">
        <v>1987</v>
      </c>
      <c r="H25" s="495">
        <v>1875</v>
      </c>
      <c r="I25" s="496">
        <v>3795</v>
      </c>
    </row>
    <row r="26" spans="2:11" x14ac:dyDescent="0.2">
      <c r="B26" s="527" t="s">
        <v>84</v>
      </c>
      <c r="C26" s="524">
        <f t="shared" si="3"/>
        <v>11865</v>
      </c>
      <c r="D26" s="494">
        <v>1069</v>
      </c>
      <c r="E26" s="495">
        <v>1895</v>
      </c>
      <c r="F26" s="495">
        <v>1366</v>
      </c>
      <c r="G26" s="495">
        <v>1793</v>
      </c>
      <c r="H26" s="495">
        <v>1689</v>
      </c>
      <c r="I26" s="496">
        <v>4053</v>
      </c>
    </row>
    <row r="27" spans="2:11" x14ac:dyDescent="0.2">
      <c r="B27" s="528" t="s">
        <v>85</v>
      </c>
      <c r="C27" s="524">
        <f t="shared" si="3"/>
        <v>6293</v>
      </c>
      <c r="D27" s="494">
        <v>555</v>
      </c>
      <c r="E27" s="495">
        <v>975</v>
      </c>
      <c r="F27" s="495">
        <v>712</v>
      </c>
      <c r="G27" s="495">
        <v>992</v>
      </c>
      <c r="H27" s="495">
        <v>915</v>
      </c>
      <c r="I27" s="496">
        <v>2144</v>
      </c>
    </row>
    <row r="28" spans="2:11" x14ac:dyDescent="0.2">
      <c r="B28" s="527" t="s">
        <v>86</v>
      </c>
      <c r="C28" s="524">
        <f t="shared" si="3"/>
        <v>2154</v>
      </c>
      <c r="D28" s="494">
        <v>249</v>
      </c>
      <c r="E28" s="495">
        <v>402</v>
      </c>
      <c r="F28" s="495">
        <v>369</v>
      </c>
      <c r="G28" s="495">
        <v>366</v>
      </c>
      <c r="H28" s="495">
        <v>275</v>
      </c>
      <c r="I28" s="496">
        <v>493</v>
      </c>
    </row>
    <row r="29" spans="2:11" ht="12" thickBot="1" x14ac:dyDescent="0.25">
      <c r="B29" s="529" t="s">
        <v>79</v>
      </c>
      <c r="C29" s="530">
        <f t="shared" si="3"/>
        <v>13062</v>
      </c>
      <c r="D29" s="500">
        <v>778</v>
      </c>
      <c r="E29" s="501">
        <v>2329</v>
      </c>
      <c r="F29" s="501">
        <v>1792</v>
      </c>
      <c r="G29" s="501">
        <v>1282</v>
      </c>
      <c r="H29" s="501">
        <v>1889</v>
      </c>
      <c r="I29" s="502">
        <v>4992</v>
      </c>
      <c r="K29" s="588"/>
    </row>
    <row r="32" spans="2:11" x14ac:dyDescent="0.2">
      <c r="C32" s="562"/>
    </row>
    <row r="33" spans="3:3" x14ac:dyDescent="0.2">
      <c r="C33" s="562"/>
    </row>
  </sheetData>
  <mergeCells count="1">
    <mergeCell ref="D5:I6"/>
  </mergeCells>
  <printOptions horizontalCentered="1"/>
  <pageMargins left="0.6692913385826772" right="0" top="1.3779527559055118" bottom="0" header="0" footer="0"/>
  <pageSetup paperSize="9" scale="12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M32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85546875" style="504" customWidth="1"/>
    <col min="2" max="2" width="20.28515625" style="504" customWidth="1"/>
    <col min="3" max="3" width="8.85546875" style="504" customWidth="1"/>
    <col min="4" max="4" width="6.85546875" style="504" customWidth="1"/>
    <col min="5" max="6" width="7.85546875" style="504" customWidth="1"/>
    <col min="7" max="7" width="8.85546875" style="504" customWidth="1"/>
    <col min="8" max="8" width="8.7109375" style="504" customWidth="1"/>
    <col min="9" max="9" width="7.85546875" style="504" customWidth="1"/>
    <col min="10" max="10" width="3.5703125" style="504" customWidth="1"/>
    <col min="11" max="11" width="5.42578125" style="587" customWidth="1"/>
    <col min="12" max="13" width="7.7109375" style="504" customWidth="1"/>
    <col min="14" max="16384" width="9.140625" style="504"/>
  </cols>
  <sheetData>
    <row r="1" spans="2:13" ht="12" customHeight="1" x14ac:dyDescent="0.2"/>
    <row r="2" spans="2:13" x14ac:dyDescent="0.2">
      <c r="B2" s="503" t="s">
        <v>346</v>
      </c>
    </row>
    <row r="3" spans="2:13" x14ac:dyDescent="0.2">
      <c r="B3" s="504" t="s">
        <v>342</v>
      </c>
    </row>
    <row r="4" spans="2:13" ht="12" thickBot="1" x14ac:dyDescent="0.25">
      <c r="B4" s="504" t="s">
        <v>401</v>
      </c>
    </row>
    <row r="5" spans="2:13" x14ac:dyDescent="0.2">
      <c r="B5" s="566"/>
      <c r="C5" s="506"/>
      <c r="D5" s="981" t="s">
        <v>92</v>
      </c>
      <c r="E5" s="981"/>
      <c r="F5" s="981"/>
      <c r="G5" s="981"/>
      <c r="H5" s="981"/>
      <c r="I5" s="982"/>
    </row>
    <row r="6" spans="2:13" ht="12.75" customHeight="1" thickBot="1" x14ac:dyDescent="0.25">
      <c r="B6" s="507" t="s">
        <v>3</v>
      </c>
      <c r="C6" s="508"/>
      <c r="D6" s="983"/>
      <c r="E6" s="983"/>
      <c r="F6" s="983"/>
      <c r="G6" s="983"/>
      <c r="H6" s="983"/>
      <c r="I6" s="984"/>
    </row>
    <row r="7" spans="2:13" ht="27" customHeight="1" thickBot="1" x14ac:dyDescent="0.25">
      <c r="B7" s="509"/>
      <c r="C7" s="567" t="s">
        <v>373</v>
      </c>
      <c r="D7" s="510" t="s">
        <v>367</v>
      </c>
      <c r="E7" s="511" t="s">
        <v>368</v>
      </c>
      <c r="F7" s="511" t="s">
        <v>369</v>
      </c>
      <c r="G7" s="511" t="s">
        <v>370</v>
      </c>
      <c r="H7" s="511" t="s">
        <v>371</v>
      </c>
      <c r="I7" s="512" t="s">
        <v>372</v>
      </c>
    </row>
    <row r="8" spans="2:13" ht="22.5" customHeight="1" thickBot="1" x14ac:dyDescent="0.25">
      <c r="B8" s="681" t="s">
        <v>65</v>
      </c>
      <c r="C8" s="682">
        <f>SUM(D8:I8)</f>
        <v>45024</v>
      </c>
      <c r="D8" s="683">
        <f t="shared" ref="D8:I8" si="0">SUM(D10:D15)</f>
        <v>3033</v>
      </c>
      <c r="E8" s="684">
        <f t="shared" si="0"/>
        <v>6887</v>
      </c>
      <c r="F8" s="684">
        <f t="shared" si="0"/>
        <v>5921</v>
      </c>
      <c r="G8" s="684">
        <f t="shared" si="0"/>
        <v>6117</v>
      </c>
      <c r="H8" s="684">
        <f t="shared" si="0"/>
        <v>7150</v>
      </c>
      <c r="I8" s="685">
        <f t="shared" si="0"/>
        <v>15916</v>
      </c>
    </row>
    <row r="9" spans="2:13" ht="13.5" customHeight="1" thickBot="1" x14ac:dyDescent="0.25">
      <c r="B9" s="589" t="s">
        <v>66</v>
      </c>
      <c r="C9" s="590"/>
      <c r="D9" s="590"/>
      <c r="E9" s="590"/>
      <c r="F9" s="590"/>
      <c r="G9" s="590"/>
      <c r="H9" s="590"/>
      <c r="I9" s="591"/>
    </row>
    <row r="10" spans="2:13" ht="11.25" customHeight="1" thickTop="1" x14ac:dyDescent="0.2">
      <c r="B10" s="521" t="s">
        <v>67</v>
      </c>
      <c r="C10" s="522">
        <f t="shared" ref="C10:C15" si="1">SUM(D10:I10)</f>
        <v>6109</v>
      </c>
      <c r="D10" s="491">
        <v>751</v>
      </c>
      <c r="E10" s="492">
        <v>1714</v>
      </c>
      <c r="F10" s="492">
        <v>1247</v>
      </c>
      <c r="G10" s="492">
        <v>753</v>
      </c>
      <c r="H10" s="492">
        <v>929</v>
      </c>
      <c r="I10" s="493">
        <v>715</v>
      </c>
    </row>
    <row r="11" spans="2:13" ht="12" customHeight="1" x14ac:dyDescent="0.2">
      <c r="B11" s="523" t="s">
        <v>68</v>
      </c>
      <c r="C11" s="524">
        <f t="shared" si="1"/>
        <v>16207</v>
      </c>
      <c r="D11" s="494">
        <v>1010</v>
      </c>
      <c r="E11" s="495">
        <v>2347</v>
      </c>
      <c r="F11" s="495">
        <v>2180</v>
      </c>
      <c r="G11" s="495">
        <v>2434</v>
      </c>
      <c r="H11" s="495">
        <v>2938</v>
      </c>
      <c r="I11" s="496">
        <v>5298</v>
      </c>
    </row>
    <row r="12" spans="2:13" ht="12" customHeight="1" x14ac:dyDescent="0.2">
      <c r="B12" s="523" t="s">
        <v>69</v>
      </c>
      <c r="C12" s="524">
        <f t="shared" si="1"/>
        <v>11339</v>
      </c>
      <c r="D12" s="494">
        <v>598</v>
      </c>
      <c r="E12" s="495">
        <v>1398</v>
      </c>
      <c r="F12" s="495">
        <v>1324</v>
      </c>
      <c r="G12" s="495">
        <v>1561</v>
      </c>
      <c r="H12" s="495">
        <v>1745</v>
      </c>
      <c r="I12" s="496">
        <v>4713</v>
      </c>
      <c r="M12" s="562"/>
    </row>
    <row r="13" spans="2:13" ht="12.75" customHeight="1" x14ac:dyDescent="0.2">
      <c r="B13" s="523" t="s">
        <v>70</v>
      </c>
      <c r="C13" s="524">
        <f t="shared" si="1"/>
        <v>7501</v>
      </c>
      <c r="D13" s="494">
        <v>478</v>
      </c>
      <c r="E13" s="495">
        <v>1029</v>
      </c>
      <c r="F13" s="495">
        <v>776</v>
      </c>
      <c r="G13" s="495">
        <v>932</v>
      </c>
      <c r="H13" s="495">
        <v>1045</v>
      </c>
      <c r="I13" s="496">
        <v>3241</v>
      </c>
    </row>
    <row r="14" spans="2:13" ht="12.75" customHeight="1" x14ac:dyDescent="0.2">
      <c r="B14" s="523" t="s">
        <v>71</v>
      </c>
      <c r="C14" s="524">
        <f t="shared" si="1"/>
        <v>3868</v>
      </c>
      <c r="D14" s="494">
        <v>196</v>
      </c>
      <c r="E14" s="495">
        <v>399</v>
      </c>
      <c r="F14" s="495">
        <v>394</v>
      </c>
      <c r="G14" s="495">
        <v>437</v>
      </c>
      <c r="H14" s="495">
        <v>493</v>
      </c>
      <c r="I14" s="496">
        <v>1949</v>
      </c>
    </row>
    <row r="15" spans="2:13" ht="13.5" customHeight="1" x14ac:dyDescent="0.2">
      <c r="B15" s="523" t="s">
        <v>72</v>
      </c>
      <c r="C15" s="524">
        <f t="shared" si="1"/>
        <v>0</v>
      </c>
      <c r="D15" s="494">
        <v>0</v>
      </c>
      <c r="E15" s="495">
        <v>0</v>
      </c>
      <c r="F15" s="495">
        <v>0</v>
      </c>
      <c r="G15" s="495">
        <v>0</v>
      </c>
      <c r="H15" s="495">
        <v>0</v>
      </c>
      <c r="I15" s="496">
        <v>0</v>
      </c>
      <c r="K15" s="588"/>
      <c r="L15" s="656"/>
      <c r="M15" s="657"/>
    </row>
    <row r="16" spans="2:13" ht="12" thickBot="1" x14ac:dyDescent="0.25">
      <c r="B16" s="592" t="s">
        <v>73</v>
      </c>
      <c r="C16" s="593"/>
      <c r="D16" s="593"/>
      <c r="E16" s="593"/>
      <c r="F16" s="593"/>
      <c r="G16" s="593"/>
      <c r="H16" s="593"/>
      <c r="I16" s="594"/>
    </row>
    <row r="17" spans="2:11" ht="13.5" customHeight="1" thickTop="1" x14ac:dyDescent="0.2">
      <c r="B17" s="521" t="s">
        <v>74</v>
      </c>
      <c r="C17" s="522">
        <f t="shared" ref="C17:C21" si="2">SUM(D17:I17)</f>
        <v>9196</v>
      </c>
      <c r="D17" s="491">
        <v>792</v>
      </c>
      <c r="E17" s="492">
        <v>1771</v>
      </c>
      <c r="F17" s="492">
        <v>1468</v>
      </c>
      <c r="G17" s="492">
        <v>1453</v>
      </c>
      <c r="H17" s="492">
        <v>1464</v>
      </c>
      <c r="I17" s="493">
        <v>2248</v>
      </c>
    </row>
    <row r="18" spans="2:11" ht="12.75" customHeight="1" x14ac:dyDescent="0.2">
      <c r="B18" s="523" t="s">
        <v>13</v>
      </c>
      <c r="C18" s="524">
        <f t="shared" si="2"/>
        <v>13348</v>
      </c>
      <c r="D18" s="494">
        <v>921</v>
      </c>
      <c r="E18" s="495">
        <v>2077</v>
      </c>
      <c r="F18" s="495">
        <v>1831</v>
      </c>
      <c r="G18" s="495">
        <v>1809</v>
      </c>
      <c r="H18" s="495">
        <v>2112</v>
      </c>
      <c r="I18" s="496">
        <v>4598</v>
      </c>
      <c r="K18" s="588"/>
    </row>
    <row r="19" spans="2:11" ht="12.75" customHeight="1" x14ac:dyDescent="0.2">
      <c r="B19" s="523" t="s">
        <v>81</v>
      </c>
      <c r="C19" s="524">
        <f t="shared" si="2"/>
        <v>6214</v>
      </c>
      <c r="D19" s="494">
        <v>482</v>
      </c>
      <c r="E19" s="495">
        <v>991</v>
      </c>
      <c r="F19" s="495">
        <v>827</v>
      </c>
      <c r="G19" s="495">
        <v>923</v>
      </c>
      <c r="H19" s="495">
        <v>1029</v>
      </c>
      <c r="I19" s="496">
        <v>1962</v>
      </c>
    </row>
    <row r="20" spans="2:11" ht="14.25" customHeight="1" x14ac:dyDescent="0.2">
      <c r="B20" s="523" t="s">
        <v>75</v>
      </c>
      <c r="C20" s="524">
        <f t="shared" si="2"/>
        <v>9927</v>
      </c>
      <c r="D20" s="494">
        <v>561</v>
      </c>
      <c r="E20" s="495">
        <v>1329</v>
      </c>
      <c r="F20" s="495">
        <v>1156</v>
      </c>
      <c r="G20" s="495">
        <v>1201</v>
      </c>
      <c r="H20" s="495">
        <v>1452</v>
      </c>
      <c r="I20" s="496">
        <v>4228</v>
      </c>
    </row>
    <row r="21" spans="2:11" ht="13.5" customHeight="1" x14ac:dyDescent="0.2">
      <c r="B21" s="523" t="s">
        <v>76</v>
      </c>
      <c r="C21" s="524">
        <f t="shared" si="2"/>
        <v>6339</v>
      </c>
      <c r="D21" s="494">
        <v>277</v>
      </c>
      <c r="E21" s="495">
        <v>719</v>
      </c>
      <c r="F21" s="495">
        <v>639</v>
      </c>
      <c r="G21" s="495">
        <v>731</v>
      </c>
      <c r="H21" s="495">
        <v>1093</v>
      </c>
      <c r="I21" s="496">
        <v>2880</v>
      </c>
      <c r="K21" s="588"/>
    </row>
    <row r="22" spans="2:11" ht="12" thickBot="1" x14ac:dyDescent="0.25">
      <c r="B22" s="595" t="s">
        <v>77</v>
      </c>
      <c r="C22" s="596"/>
      <c r="D22" s="593"/>
      <c r="E22" s="593"/>
      <c r="F22" s="593"/>
      <c r="G22" s="593"/>
      <c r="H22" s="593"/>
      <c r="I22" s="594"/>
    </row>
    <row r="23" spans="2:11" ht="12" thickTop="1" x14ac:dyDescent="0.2">
      <c r="B23" s="525" t="s">
        <v>78</v>
      </c>
      <c r="C23" s="526">
        <f t="shared" ref="C23:C29" si="3">SUM(D23:I23)</f>
        <v>9945</v>
      </c>
      <c r="D23" s="497">
        <v>868</v>
      </c>
      <c r="E23" s="498">
        <v>1711</v>
      </c>
      <c r="F23" s="498">
        <v>1374</v>
      </c>
      <c r="G23" s="498">
        <v>1305</v>
      </c>
      <c r="H23" s="498">
        <v>1608</v>
      </c>
      <c r="I23" s="499">
        <v>3079</v>
      </c>
    </row>
    <row r="24" spans="2:11" x14ac:dyDescent="0.2">
      <c r="B24" s="527" t="s">
        <v>82</v>
      </c>
      <c r="C24" s="524">
        <f t="shared" si="3"/>
        <v>11421</v>
      </c>
      <c r="D24" s="494">
        <v>769</v>
      </c>
      <c r="E24" s="495">
        <v>1720</v>
      </c>
      <c r="F24" s="495">
        <v>1598</v>
      </c>
      <c r="G24" s="495">
        <v>1626</v>
      </c>
      <c r="H24" s="495">
        <v>1942</v>
      </c>
      <c r="I24" s="496">
        <v>3766</v>
      </c>
    </row>
    <row r="25" spans="2:11" x14ac:dyDescent="0.2">
      <c r="B25" s="527" t="s">
        <v>83</v>
      </c>
      <c r="C25" s="524">
        <f t="shared" si="3"/>
        <v>6743</v>
      </c>
      <c r="D25" s="494">
        <v>419</v>
      </c>
      <c r="E25" s="495">
        <v>928</v>
      </c>
      <c r="F25" s="495">
        <v>832</v>
      </c>
      <c r="G25" s="495">
        <v>1091</v>
      </c>
      <c r="H25" s="495">
        <v>1133</v>
      </c>
      <c r="I25" s="496">
        <v>2340</v>
      </c>
    </row>
    <row r="26" spans="2:11" x14ac:dyDescent="0.2">
      <c r="B26" s="527" t="s">
        <v>84</v>
      </c>
      <c r="C26" s="524">
        <f t="shared" si="3"/>
        <v>5903</v>
      </c>
      <c r="D26" s="494">
        <v>369</v>
      </c>
      <c r="E26" s="495">
        <v>853</v>
      </c>
      <c r="F26" s="495">
        <v>704</v>
      </c>
      <c r="G26" s="495">
        <v>917</v>
      </c>
      <c r="H26" s="495">
        <v>879</v>
      </c>
      <c r="I26" s="496">
        <v>2181</v>
      </c>
    </row>
    <row r="27" spans="2:11" x14ac:dyDescent="0.2">
      <c r="B27" s="528" t="s">
        <v>85</v>
      </c>
      <c r="C27" s="524">
        <f t="shared" si="3"/>
        <v>2229</v>
      </c>
      <c r="D27" s="494">
        <v>173</v>
      </c>
      <c r="E27" s="495">
        <v>368</v>
      </c>
      <c r="F27" s="495">
        <v>301</v>
      </c>
      <c r="G27" s="495">
        <v>357</v>
      </c>
      <c r="H27" s="495">
        <v>282</v>
      </c>
      <c r="I27" s="496">
        <v>748</v>
      </c>
    </row>
    <row r="28" spans="2:11" x14ac:dyDescent="0.2">
      <c r="B28" s="527" t="s">
        <v>86</v>
      </c>
      <c r="C28" s="524">
        <f t="shared" si="3"/>
        <v>525</v>
      </c>
      <c r="D28" s="494">
        <v>61</v>
      </c>
      <c r="E28" s="495">
        <v>128</v>
      </c>
      <c r="F28" s="495">
        <v>128</v>
      </c>
      <c r="G28" s="495">
        <v>71</v>
      </c>
      <c r="H28" s="495">
        <v>51</v>
      </c>
      <c r="I28" s="496">
        <v>86</v>
      </c>
    </row>
    <row r="29" spans="2:11" ht="12" thickBot="1" x14ac:dyDescent="0.25">
      <c r="B29" s="529" t="s">
        <v>79</v>
      </c>
      <c r="C29" s="530">
        <f t="shared" si="3"/>
        <v>8258</v>
      </c>
      <c r="D29" s="500">
        <v>374</v>
      </c>
      <c r="E29" s="501">
        <v>1179</v>
      </c>
      <c r="F29" s="501">
        <v>984</v>
      </c>
      <c r="G29" s="501">
        <v>750</v>
      </c>
      <c r="H29" s="501">
        <v>1255</v>
      </c>
      <c r="I29" s="502">
        <v>3716</v>
      </c>
      <c r="K29" s="588"/>
    </row>
    <row r="32" spans="2:11" x14ac:dyDescent="0.2">
      <c r="C32" s="562"/>
    </row>
  </sheetData>
  <mergeCells count="1">
    <mergeCell ref="D5:I6"/>
  </mergeCells>
  <printOptions horizontalCentered="1"/>
  <pageMargins left="0.31496062992125984" right="0" top="1.3779527559055118" bottom="0" header="0.31496062992125984" footer="0.31496062992125984"/>
  <pageSetup paperSize="9" scale="1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W48"/>
  <sheetViews>
    <sheetView zoomScale="90" zoomScaleNormal="90" workbookViewId="0">
      <selection activeCell="B1" sqref="B1"/>
    </sheetView>
  </sheetViews>
  <sheetFormatPr defaultRowHeight="15" x14ac:dyDescent="0.25"/>
  <cols>
    <col min="1" max="1" width="2.7109375" style="2" customWidth="1"/>
    <col min="2" max="2" width="14.140625" style="2" customWidth="1"/>
    <col min="3" max="3" width="19.85546875" style="2" customWidth="1"/>
    <col min="4" max="4" width="10.85546875" style="2" customWidth="1"/>
    <col min="5" max="5" width="9.140625" style="2" customWidth="1"/>
    <col min="6" max="6" width="10.5703125" style="103" customWidth="1"/>
    <col min="7" max="12" width="9.140625" style="2"/>
    <col min="13" max="13" width="4.5703125" style="2" customWidth="1"/>
    <col min="14" max="14" width="13.85546875" style="2" customWidth="1"/>
    <col min="15" max="15" width="10.28515625" style="2" customWidth="1"/>
    <col min="16" max="16" width="7.42578125" style="2" customWidth="1"/>
    <col min="17" max="17" width="10.7109375" style="2" bestFit="1" customWidth="1"/>
    <col min="18" max="19" width="9.140625" style="2"/>
    <col min="20" max="20" width="10" style="2" customWidth="1"/>
    <col min="21" max="21" width="12" style="2" customWidth="1"/>
    <col min="22" max="16384" width="9.140625" style="2"/>
  </cols>
  <sheetData>
    <row r="1" spans="2:23" ht="12.75" customHeight="1" x14ac:dyDescent="0.25"/>
    <row r="2" spans="2:23" ht="13.5" customHeight="1" x14ac:dyDescent="0.25">
      <c r="B2" s="171" t="s">
        <v>385</v>
      </c>
      <c r="C2" s="103"/>
      <c r="D2" s="103"/>
      <c r="E2" s="103"/>
      <c r="G2" s="103"/>
      <c r="H2" s="103"/>
      <c r="I2" s="103"/>
      <c r="J2" s="103"/>
      <c r="K2" s="103"/>
      <c r="L2" s="103"/>
      <c r="N2" s="864"/>
    </row>
    <row r="3" spans="2:23" ht="15.75" thickBot="1" x14ac:dyDescent="0.3">
      <c r="B3" s="171" t="s">
        <v>389</v>
      </c>
      <c r="C3" s="103"/>
      <c r="D3" s="103"/>
      <c r="E3" s="103"/>
      <c r="G3" s="676"/>
      <c r="H3" s="103"/>
      <c r="I3" s="103"/>
      <c r="J3" s="103"/>
      <c r="K3" s="103"/>
      <c r="L3" s="103"/>
    </row>
    <row r="4" spans="2:23" ht="20.25" customHeight="1" x14ac:dyDescent="0.25">
      <c r="B4" s="727" t="s">
        <v>3</v>
      </c>
      <c r="C4" s="728"/>
      <c r="D4" s="728"/>
      <c r="E4" s="729"/>
      <c r="F4" s="730"/>
      <c r="G4" s="987" t="s">
        <v>208</v>
      </c>
      <c r="H4" s="987"/>
      <c r="I4" s="987"/>
      <c r="J4" s="987"/>
      <c r="K4" s="987"/>
      <c r="L4" s="988"/>
      <c r="O4" s="172" t="str">
        <f t="shared" ref="O4:U4" si="0">T(E4)</f>
        <v/>
      </c>
      <c r="P4" s="172" t="str">
        <f t="shared" si="0"/>
        <v/>
      </c>
      <c r="R4" s="172" t="str">
        <f t="shared" si="0"/>
        <v/>
      </c>
      <c r="S4" s="172" t="str">
        <f t="shared" si="0"/>
        <v/>
      </c>
      <c r="T4" s="172" t="str">
        <f t="shared" si="0"/>
        <v/>
      </c>
      <c r="U4" s="172" t="str">
        <f t="shared" si="0"/>
        <v/>
      </c>
    </row>
    <row r="5" spans="2:23" ht="34.5" customHeight="1" thickBot="1" x14ac:dyDescent="0.3">
      <c r="B5" s="731"/>
      <c r="C5" s="985"/>
      <c r="D5" s="985"/>
      <c r="E5" s="986"/>
      <c r="F5" s="732" t="s">
        <v>65</v>
      </c>
      <c r="G5" s="733" t="s">
        <v>67</v>
      </c>
      <c r="H5" s="734" t="s">
        <v>68</v>
      </c>
      <c r="I5" s="734" t="s">
        <v>69</v>
      </c>
      <c r="J5" s="734" t="s">
        <v>70</v>
      </c>
      <c r="K5" s="734" t="s">
        <v>71</v>
      </c>
      <c r="L5" s="735" t="s">
        <v>72</v>
      </c>
      <c r="N5" s="699"/>
      <c r="O5" s="700" t="str">
        <f t="shared" ref="O5:U5" si="1">T(F5)</f>
        <v>Ogółem</v>
      </c>
      <c r="P5" s="700" t="str">
        <f t="shared" si="1"/>
        <v>18-24</v>
      </c>
      <c r="Q5" s="700" t="str">
        <f t="shared" si="1"/>
        <v>25-34</v>
      </c>
      <c r="R5" s="700" t="str">
        <f t="shared" si="1"/>
        <v>35-44</v>
      </c>
      <c r="S5" s="700" t="str">
        <f t="shared" si="1"/>
        <v>45-54</v>
      </c>
      <c r="T5" s="700" t="str">
        <f t="shared" si="1"/>
        <v>55-59</v>
      </c>
      <c r="U5" s="700" t="str">
        <f t="shared" si="1"/>
        <v>60 i więcej</v>
      </c>
      <c r="V5" s="699"/>
    </row>
    <row r="6" spans="2:23" ht="16.5" customHeight="1" x14ac:dyDescent="0.25">
      <c r="B6" s="647" t="s">
        <v>386</v>
      </c>
      <c r="C6" s="677"/>
      <c r="D6" s="989" t="s">
        <v>4</v>
      </c>
      <c r="E6" s="674" t="s">
        <v>147</v>
      </c>
      <c r="F6" s="712">
        <f t="shared" ref="F6:F33" si="2">SUM(G6:L6)</f>
        <v>82933</v>
      </c>
      <c r="G6" s="713">
        <v>11412</v>
      </c>
      <c r="H6" s="714">
        <v>25075</v>
      </c>
      <c r="I6" s="714">
        <v>19263</v>
      </c>
      <c r="J6" s="714">
        <v>14871</v>
      </c>
      <c r="K6" s="714">
        <v>8419</v>
      </c>
      <c r="L6" s="715">
        <v>3893</v>
      </c>
      <c r="N6" s="701" t="s">
        <v>418</v>
      </c>
      <c r="O6" s="702">
        <f t="shared" ref="O6:U6" si="3">SUM(F10,F14,F18,F22)</f>
        <v>45270</v>
      </c>
      <c r="P6" s="702">
        <f t="shared" si="3"/>
        <v>9196</v>
      </c>
      <c r="Q6" s="702">
        <f t="shared" si="3"/>
        <v>14625</v>
      </c>
      <c r="R6" s="703">
        <f t="shared" si="3"/>
        <v>9676</v>
      </c>
      <c r="S6" s="703">
        <f t="shared" si="3"/>
        <v>6947</v>
      </c>
      <c r="T6" s="703">
        <f t="shared" si="3"/>
        <v>3438</v>
      </c>
      <c r="U6" s="703">
        <f t="shared" si="3"/>
        <v>1388</v>
      </c>
      <c r="V6" s="699"/>
    </row>
    <row r="7" spans="2:23" ht="15" customHeight="1" x14ac:dyDescent="0.25">
      <c r="B7" s="678" t="s">
        <v>402</v>
      </c>
      <c r="C7" s="679"/>
      <c r="D7" s="990"/>
      <c r="E7" s="691" t="s">
        <v>148</v>
      </c>
      <c r="F7" s="641">
        <f t="shared" si="2"/>
        <v>100.00000000000001</v>
      </c>
      <c r="G7" s="619">
        <f>G6*100/F6</f>
        <v>13.760505468269567</v>
      </c>
      <c r="H7" s="617">
        <f>H6*100/F6</f>
        <v>30.235250141680634</v>
      </c>
      <c r="I7" s="617">
        <f>I6*100/F6</f>
        <v>23.227183389000761</v>
      </c>
      <c r="J7" s="617">
        <f>J6*100/F6</f>
        <v>17.931342167773987</v>
      </c>
      <c r="K7" s="617">
        <f>K6*100/F6</f>
        <v>10.151568133312432</v>
      </c>
      <c r="L7" s="618">
        <f>L6*100/F6</f>
        <v>4.6941506999626208</v>
      </c>
      <c r="N7" s="701" t="s">
        <v>419</v>
      </c>
      <c r="O7" s="703">
        <f t="shared" ref="O7:U7" si="4">SUM(F26,F30)</f>
        <v>37663</v>
      </c>
      <c r="P7" s="703">
        <f t="shared" si="4"/>
        <v>2216</v>
      </c>
      <c r="Q7" s="703">
        <f t="shared" si="4"/>
        <v>10450</v>
      </c>
      <c r="R7" s="702">
        <f t="shared" si="4"/>
        <v>9587</v>
      </c>
      <c r="S7" s="702">
        <f t="shared" si="4"/>
        <v>7924</v>
      </c>
      <c r="T7" s="702">
        <f t="shared" si="4"/>
        <v>4981</v>
      </c>
      <c r="U7" s="702">
        <f t="shared" si="4"/>
        <v>2505</v>
      </c>
      <c r="V7" s="699"/>
    </row>
    <row r="8" spans="2:23" x14ac:dyDescent="0.25">
      <c r="B8" s="671"/>
      <c r="C8" s="679"/>
      <c r="D8" s="991" t="s">
        <v>129</v>
      </c>
      <c r="E8" s="711" t="s">
        <v>147</v>
      </c>
      <c r="F8" s="53">
        <f t="shared" si="2"/>
        <v>45024</v>
      </c>
      <c r="G8" s="112">
        <v>6109</v>
      </c>
      <c r="H8" s="14">
        <v>16207</v>
      </c>
      <c r="I8" s="14">
        <v>11339</v>
      </c>
      <c r="J8" s="14">
        <v>7501</v>
      </c>
      <c r="K8" s="14">
        <v>3868</v>
      </c>
      <c r="L8" s="15">
        <v>0</v>
      </c>
      <c r="N8" s="707">
        <f>SUM(P8:U8)</f>
        <v>82933</v>
      </c>
      <c r="O8" s="706">
        <f t="shared" ref="O8:U8" si="5">SUM(O6:O7)</f>
        <v>82933</v>
      </c>
      <c r="P8" s="736">
        <f t="shared" si="5"/>
        <v>11412</v>
      </c>
      <c r="Q8" s="736">
        <f t="shared" si="5"/>
        <v>25075</v>
      </c>
      <c r="R8" s="736">
        <f t="shared" si="5"/>
        <v>19263</v>
      </c>
      <c r="S8" s="736">
        <f t="shared" si="5"/>
        <v>14871</v>
      </c>
      <c r="T8" s="736">
        <f t="shared" si="5"/>
        <v>8419</v>
      </c>
      <c r="U8" s="736">
        <f t="shared" si="5"/>
        <v>3893</v>
      </c>
    </row>
    <row r="9" spans="2:23" ht="15.75" customHeight="1" thickBot="1" x14ac:dyDescent="0.3">
      <c r="B9" s="670"/>
      <c r="C9" s="680"/>
      <c r="D9" s="992"/>
      <c r="E9" s="697" t="s">
        <v>148</v>
      </c>
      <c r="F9" s="642">
        <f t="shared" si="2"/>
        <v>100</v>
      </c>
      <c r="G9" s="631">
        <f>G8*100/F8</f>
        <v>13.568319118692253</v>
      </c>
      <c r="H9" s="632">
        <f>H8*100/F8</f>
        <v>35.996357498223169</v>
      </c>
      <c r="I9" s="632">
        <f>I8*100/F8</f>
        <v>25.184346126510306</v>
      </c>
      <c r="J9" s="632">
        <f>J8*100/F8</f>
        <v>16.660003553660271</v>
      </c>
      <c r="K9" s="632">
        <f>K8*100/F8</f>
        <v>8.5909737029140008</v>
      </c>
      <c r="L9" s="633">
        <f>L8*100/F8</f>
        <v>0</v>
      </c>
      <c r="N9" s="699"/>
      <c r="O9" s="700" t="s">
        <v>420</v>
      </c>
      <c r="P9" s="700" t="s">
        <v>421</v>
      </c>
      <c r="Q9" s="700" t="s">
        <v>422</v>
      </c>
      <c r="R9" s="700"/>
      <c r="S9" s="701"/>
      <c r="T9" s="700" t="s">
        <v>420</v>
      </c>
      <c r="U9" s="700" t="s">
        <v>423</v>
      </c>
      <c r="V9" s="699"/>
    </row>
    <row r="10" spans="2:23" ht="15" customHeight="1" x14ac:dyDescent="0.25">
      <c r="B10" s="993" t="s">
        <v>387</v>
      </c>
      <c r="C10" s="996" t="s">
        <v>91</v>
      </c>
      <c r="D10" s="997" t="s">
        <v>4</v>
      </c>
      <c r="E10" s="648" t="s">
        <v>147</v>
      </c>
      <c r="F10" s="716">
        <f t="shared" si="2"/>
        <v>7780</v>
      </c>
      <c r="G10" s="717">
        <v>1770</v>
      </c>
      <c r="H10" s="718">
        <v>2502</v>
      </c>
      <c r="I10" s="718">
        <v>1547</v>
      </c>
      <c r="J10" s="718">
        <v>1198</v>
      </c>
      <c r="K10" s="718">
        <v>554</v>
      </c>
      <c r="L10" s="719">
        <v>209</v>
      </c>
      <c r="M10" s="660"/>
      <c r="N10" s="701" t="s">
        <v>418</v>
      </c>
      <c r="O10" s="737">
        <f>SUM(P6:Q6)</f>
        <v>23821</v>
      </c>
      <c r="P10" s="738">
        <f>SUM(R6:S6)</f>
        <v>16623</v>
      </c>
      <c r="Q10" s="738">
        <f>SUM(T6:U6)</f>
        <v>4826</v>
      </c>
      <c r="R10" s="704"/>
      <c r="S10" s="739" t="s">
        <v>418</v>
      </c>
      <c r="T10" s="737">
        <f>SUM(O10)</f>
        <v>23821</v>
      </c>
      <c r="U10" s="738">
        <f>SUM(P10:Q10)</f>
        <v>21449</v>
      </c>
      <c r="V10" s="699"/>
    </row>
    <row r="11" spans="2:23" x14ac:dyDescent="0.25">
      <c r="B11" s="994"/>
      <c r="C11" s="991"/>
      <c r="D11" s="990"/>
      <c r="E11" s="691" t="s">
        <v>148</v>
      </c>
      <c r="F11" s="641">
        <f t="shared" si="2"/>
        <v>99.999999999999986</v>
      </c>
      <c r="G11" s="619">
        <f>G10*100/F10</f>
        <v>22.750642673521853</v>
      </c>
      <c r="H11" s="617">
        <f>H10*100/F10</f>
        <v>32.159383033419026</v>
      </c>
      <c r="I11" s="617">
        <f>I10*100/F10</f>
        <v>19.884318766066837</v>
      </c>
      <c r="J11" s="617">
        <f>J10*100/F10</f>
        <v>15.398457583547557</v>
      </c>
      <c r="K11" s="617">
        <f>K10*100/F10</f>
        <v>7.1208226221079691</v>
      </c>
      <c r="L11" s="618">
        <f>L10*100/F10</f>
        <v>2.6863753213367607</v>
      </c>
      <c r="M11" s="660"/>
      <c r="N11" s="701" t="s">
        <v>419</v>
      </c>
      <c r="O11" s="703">
        <f>SUM(P7:Q7)</f>
        <v>12666</v>
      </c>
      <c r="P11" s="702">
        <f>SUM(R7:S7)</f>
        <v>17511</v>
      </c>
      <c r="Q11" s="702">
        <f>SUM(T7:U7)</f>
        <v>7486</v>
      </c>
      <c r="R11" s="704"/>
      <c r="S11" s="705" t="s">
        <v>419</v>
      </c>
      <c r="T11" s="703">
        <f>SUM(O11)</f>
        <v>12666</v>
      </c>
      <c r="U11" s="702">
        <f>SUM(P11:Q11)</f>
        <v>24997</v>
      </c>
      <c r="V11" s="699"/>
    </row>
    <row r="12" spans="2:23" x14ac:dyDescent="0.25">
      <c r="B12" s="994"/>
      <c r="C12" s="991"/>
      <c r="D12" s="991" t="s">
        <v>129</v>
      </c>
      <c r="E12" s="711" t="s">
        <v>147</v>
      </c>
      <c r="F12" s="53">
        <f t="shared" si="2"/>
        <v>3033</v>
      </c>
      <c r="G12" s="112">
        <v>751</v>
      </c>
      <c r="H12" s="14">
        <v>1010</v>
      </c>
      <c r="I12" s="14">
        <v>598</v>
      </c>
      <c r="J12" s="14">
        <v>478</v>
      </c>
      <c r="K12" s="14">
        <v>196</v>
      </c>
      <c r="L12" s="15">
        <v>0</v>
      </c>
      <c r="M12" s="660"/>
      <c r="N12" s="706">
        <f>SUM(O10:Q11)</f>
        <v>82933</v>
      </c>
      <c r="O12" s="709">
        <f>SUM(O10:O11)</f>
        <v>36487</v>
      </c>
      <c r="P12" s="710">
        <f>SUM(P10:P11)</f>
        <v>34134</v>
      </c>
      <c r="Q12" s="709">
        <f>SUM(Q10:Q11)</f>
        <v>12312</v>
      </c>
      <c r="R12" s="699"/>
      <c r="S12" s="706">
        <f>SUM(T10:U11)</f>
        <v>82933</v>
      </c>
      <c r="T12" s="709">
        <f>SUM(T10:T11)</f>
        <v>36487</v>
      </c>
      <c r="U12" s="709">
        <f>SUM(U10:U11)</f>
        <v>46446</v>
      </c>
      <c r="V12" s="699"/>
    </row>
    <row r="13" spans="2:23" x14ac:dyDescent="0.25">
      <c r="B13" s="994"/>
      <c r="C13" s="991"/>
      <c r="D13" s="991"/>
      <c r="E13" s="691" t="s">
        <v>148</v>
      </c>
      <c r="F13" s="641">
        <f t="shared" si="2"/>
        <v>99.999999999999986</v>
      </c>
      <c r="G13" s="619">
        <f>G12*100/F12</f>
        <v>24.76096274315859</v>
      </c>
      <c r="H13" s="617">
        <f>H12*100/F12</f>
        <v>33.300362677217279</v>
      </c>
      <c r="I13" s="617">
        <f>I12*100/F12</f>
        <v>19.716452357401913</v>
      </c>
      <c r="J13" s="617">
        <f>J12*100/F12</f>
        <v>15.759973623475107</v>
      </c>
      <c r="K13" s="617">
        <f>K12*100/F12</f>
        <v>6.4622485987471148</v>
      </c>
      <c r="L13" s="618">
        <f>L12*100/F12</f>
        <v>0</v>
      </c>
      <c r="M13" s="660"/>
      <c r="N13" s="699"/>
      <c r="O13" s="699"/>
      <c r="P13" s="699"/>
      <c r="Q13" s="699"/>
      <c r="R13" s="699"/>
      <c r="S13" s="699"/>
      <c r="T13" s="699"/>
      <c r="U13" s="699"/>
      <c r="V13" s="699"/>
    </row>
    <row r="14" spans="2:23" x14ac:dyDescent="0.25">
      <c r="B14" s="994"/>
      <c r="C14" s="998" t="s">
        <v>80</v>
      </c>
      <c r="D14" s="990" t="s">
        <v>4</v>
      </c>
      <c r="E14" s="673" t="s">
        <v>147</v>
      </c>
      <c r="F14" s="720">
        <f t="shared" si="2"/>
        <v>14841</v>
      </c>
      <c r="G14" s="721">
        <v>3668</v>
      </c>
      <c r="H14" s="584">
        <v>4657</v>
      </c>
      <c r="I14" s="584">
        <v>2935</v>
      </c>
      <c r="J14" s="584">
        <v>2200</v>
      </c>
      <c r="K14" s="584">
        <v>999</v>
      </c>
      <c r="L14" s="722">
        <v>382</v>
      </c>
      <c r="M14" s="660"/>
    </row>
    <row r="15" spans="2:23" x14ac:dyDescent="0.25">
      <c r="B15" s="994"/>
      <c r="C15" s="998"/>
      <c r="D15" s="990"/>
      <c r="E15" s="691" t="s">
        <v>148</v>
      </c>
      <c r="F15" s="641">
        <f t="shared" si="2"/>
        <v>100.00000000000001</v>
      </c>
      <c r="G15" s="619">
        <f>G14*100/F14</f>
        <v>24.71531567953642</v>
      </c>
      <c r="H15" s="617">
        <f>H14*100/F14</f>
        <v>31.379287110033015</v>
      </c>
      <c r="I15" s="617">
        <f>I14*100/F14</f>
        <v>19.77629539788424</v>
      </c>
      <c r="J15" s="617">
        <f>J14*100/F14</f>
        <v>14.823798935381713</v>
      </c>
      <c r="K15" s="617">
        <f>K14*100/F14</f>
        <v>6.7313523347483324</v>
      </c>
      <c r="L15" s="618">
        <f>L14*100/F14</f>
        <v>2.5739505424162794</v>
      </c>
      <c r="M15" s="660"/>
      <c r="O15" s="663"/>
      <c r="P15" s="662"/>
      <c r="Q15" s="662"/>
      <c r="R15" s="662"/>
      <c r="S15" s="662"/>
      <c r="T15" s="662"/>
      <c r="U15" s="662"/>
      <c r="V15" s="662"/>
      <c r="W15" s="663"/>
    </row>
    <row r="16" spans="2:23" x14ac:dyDescent="0.25">
      <c r="B16" s="994"/>
      <c r="C16" s="998"/>
      <c r="D16" s="991" t="s">
        <v>129</v>
      </c>
      <c r="E16" s="711" t="s">
        <v>147</v>
      </c>
      <c r="F16" s="53">
        <f t="shared" si="2"/>
        <v>6887</v>
      </c>
      <c r="G16" s="112">
        <v>1714</v>
      </c>
      <c r="H16" s="14">
        <v>2347</v>
      </c>
      <c r="I16" s="14">
        <v>1398</v>
      </c>
      <c r="J16" s="14">
        <v>1029</v>
      </c>
      <c r="K16" s="14">
        <v>399</v>
      </c>
      <c r="L16" s="15">
        <v>0</v>
      </c>
      <c r="M16" s="660"/>
      <c r="O16" s="663"/>
      <c r="P16" s="661"/>
      <c r="Q16" s="661"/>
      <c r="R16" s="661"/>
      <c r="S16" s="661"/>
      <c r="T16" s="661"/>
      <c r="U16" s="661"/>
      <c r="V16" s="661"/>
      <c r="W16" s="663"/>
    </row>
    <row r="17" spans="2:23" x14ac:dyDescent="0.25">
      <c r="B17" s="994"/>
      <c r="C17" s="998"/>
      <c r="D17" s="991"/>
      <c r="E17" s="691" t="s">
        <v>148</v>
      </c>
      <c r="F17" s="641">
        <f t="shared" si="2"/>
        <v>100</v>
      </c>
      <c r="G17" s="619">
        <f>G16*100/F16</f>
        <v>24.8874691447655</v>
      </c>
      <c r="H17" s="617">
        <f>H16*100/F16</f>
        <v>34.078698998112387</v>
      </c>
      <c r="I17" s="617">
        <f>I16*100/F16</f>
        <v>20.299114273268476</v>
      </c>
      <c r="J17" s="617">
        <f>J16*100/F16</f>
        <v>14.941193553071002</v>
      </c>
      <c r="K17" s="617">
        <f>K16*100/F16</f>
        <v>5.7935240307826339</v>
      </c>
      <c r="L17" s="618">
        <f>L16*100/F16</f>
        <v>0</v>
      </c>
      <c r="M17" s="660"/>
      <c r="O17" s="663"/>
      <c r="P17" s="661"/>
      <c r="Q17" s="661"/>
      <c r="R17" s="661"/>
      <c r="S17" s="661"/>
      <c r="T17" s="661"/>
      <c r="U17" s="661"/>
      <c r="V17" s="661"/>
      <c r="W17" s="663"/>
    </row>
    <row r="18" spans="2:23" x14ac:dyDescent="0.25">
      <c r="B18" s="994"/>
      <c r="C18" s="998" t="s">
        <v>87</v>
      </c>
      <c r="D18" s="990" t="s">
        <v>4</v>
      </c>
      <c r="E18" s="673" t="s">
        <v>147</v>
      </c>
      <c r="F18" s="720">
        <f t="shared" si="2"/>
        <v>11149</v>
      </c>
      <c r="G18" s="721">
        <v>2434</v>
      </c>
      <c r="H18" s="584">
        <v>3653</v>
      </c>
      <c r="I18" s="584">
        <v>2399</v>
      </c>
      <c r="J18" s="584">
        <v>1556</v>
      </c>
      <c r="K18" s="584">
        <v>794</v>
      </c>
      <c r="L18" s="722">
        <v>313</v>
      </c>
      <c r="M18" s="660"/>
      <c r="O18" s="663"/>
      <c r="P18" s="663"/>
      <c r="Q18" s="663"/>
      <c r="R18" s="663"/>
      <c r="S18" s="663"/>
      <c r="T18" s="663"/>
      <c r="U18" s="663"/>
      <c r="V18" s="663"/>
      <c r="W18" s="663"/>
    </row>
    <row r="19" spans="2:23" x14ac:dyDescent="0.25">
      <c r="B19" s="994"/>
      <c r="C19" s="998"/>
      <c r="D19" s="990"/>
      <c r="E19" s="691" t="s">
        <v>148</v>
      </c>
      <c r="F19" s="641">
        <f t="shared" si="2"/>
        <v>100</v>
      </c>
      <c r="G19" s="619">
        <f>G18*100/F18</f>
        <v>21.831554399497712</v>
      </c>
      <c r="H19" s="617">
        <f>H18*100/F18</f>
        <v>32.76527042784106</v>
      </c>
      <c r="I19" s="617">
        <f>I18*100/F18</f>
        <v>21.517624899094088</v>
      </c>
      <c r="J19" s="617">
        <f>J18*100/F18</f>
        <v>13.956408646515383</v>
      </c>
      <c r="K19" s="617">
        <f>K18*100/F18</f>
        <v>7.1217149520136331</v>
      </c>
      <c r="L19" s="618">
        <f>L18*100/F18</f>
        <v>2.80742667503812</v>
      </c>
      <c r="M19" s="660"/>
      <c r="O19" s="663"/>
      <c r="P19" s="663"/>
      <c r="Q19" s="663"/>
      <c r="R19" s="663"/>
      <c r="S19" s="663"/>
      <c r="T19" s="663"/>
      <c r="U19" s="663"/>
      <c r="V19" s="663"/>
      <c r="W19" s="663"/>
    </row>
    <row r="20" spans="2:23" x14ac:dyDescent="0.25">
      <c r="B20" s="994"/>
      <c r="C20" s="998"/>
      <c r="D20" s="991" t="s">
        <v>129</v>
      </c>
      <c r="E20" s="711" t="s">
        <v>147</v>
      </c>
      <c r="F20" s="53">
        <f t="shared" si="2"/>
        <v>5921</v>
      </c>
      <c r="G20" s="112">
        <v>1247</v>
      </c>
      <c r="H20" s="14">
        <v>2180</v>
      </c>
      <c r="I20" s="14">
        <v>1324</v>
      </c>
      <c r="J20" s="14">
        <v>776</v>
      </c>
      <c r="K20" s="14">
        <v>394</v>
      </c>
      <c r="L20" s="15">
        <v>0</v>
      </c>
      <c r="M20" s="660"/>
      <c r="O20" s="663"/>
      <c r="P20" s="662"/>
      <c r="Q20" s="662"/>
      <c r="R20" s="662"/>
      <c r="S20" s="662"/>
      <c r="T20" s="663"/>
      <c r="U20" s="662"/>
      <c r="V20" s="662"/>
      <c r="W20" s="662"/>
    </row>
    <row r="21" spans="2:23" x14ac:dyDescent="0.25">
      <c r="B21" s="994"/>
      <c r="C21" s="998"/>
      <c r="D21" s="991"/>
      <c r="E21" s="691" t="s">
        <v>148</v>
      </c>
      <c r="F21" s="641">
        <f t="shared" si="2"/>
        <v>100</v>
      </c>
      <c r="G21" s="619">
        <f>G20*100/F20</f>
        <v>21.060631650059111</v>
      </c>
      <c r="H21" s="617">
        <f>H20*100/F20</f>
        <v>36.818105049822663</v>
      </c>
      <c r="I21" s="617">
        <f>I20*100/F20</f>
        <v>22.361087654112481</v>
      </c>
      <c r="J21" s="617">
        <f>J20*100/F20</f>
        <v>13.105894274615775</v>
      </c>
      <c r="K21" s="617">
        <f>K20*100/F20</f>
        <v>6.6542813713899678</v>
      </c>
      <c r="L21" s="618">
        <f>L20*100/F20</f>
        <v>0</v>
      </c>
      <c r="M21" s="660"/>
      <c r="O21" s="663"/>
      <c r="P21" s="661"/>
      <c r="Q21" s="661"/>
      <c r="R21" s="661"/>
      <c r="S21" s="661"/>
      <c r="T21" s="664"/>
      <c r="U21" s="661"/>
      <c r="V21" s="661"/>
      <c r="W21" s="661"/>
    </row>
    <row r="22" spans="2:23" x14ac:dyDescent="0.25">
      <c r="B22" s="994"/>
      <c r="C22" s="998" t="s">
        <v>88</v>
      </c>
      <c r="D22" s="990" t="s">
        <v>4</v>
      </c>
      <c r="E22" s="673" t="s">
        <v>147</v>
      </c>
      <c r="F22" s="720">
        <f t="shared" si="2"/>
        <v>11500</v>
      </c>
      <c r="G22" s="721">
        <v>1324</v>
      </c>
      <c r="H22" s="584">
        <v>3813</v>
      </c>
      <c r="I22" s="584">
        <v>2795</v>
      </c>
      <c r="J22" s="584">
        <v>1993</v>
      </c>
      <c r="K22" s="584">
        <v>1091</v>
      </c>
      <c r="L22" s="722">
        <v>484</v>
      </c>
      <c r="M22" s="660"/>
      <c r="O22" s="663"/>
      <c r="P22" s="661"/>
      <c r="Q22" s="661"/>
      <c r="R22" s="661"/>
      <c r="S22" s="661"/>
      <c r="T22" s="664"/>
      <c r="U22" s="661"/>
      <c r="V22" s="661"/>
      <c r="W22" s="661"/>
    </row>
    <row r="23" spans="2:23" x14ac:dyDescent="0.25">
      <c r="B23" s="994"/>
      <c r="C23" s="998"/>
      <c r="D23" s="990"/>
      <c r="E23" s="691" t="s">
        <v>148</v>
      </c>
      <c r="F23" s="641">
        <f t="shared" si="2"/>
        <v>100</v>
      </c>
      <c r="G23" s="619">
        <f>G22*100/F22</f>
        <v>11.513043478260869</v>
      </c>
      <c r="H23" s="617">
        <f>H22*100/F22</f>
        <v>33.156521739130433</v>
      </c>
      <c r="I23" s="617">
        <f>I22*100/F22</f>
        <v>24.304347826086957</v>
      </c>
      <c r="J23" s="617">
        <f>J22*100/F22</f>
        <v>17.330434782608695</v>
      </c>
      <c r="K23" s="617">
        <f>K22*100/F22</f>
        <v>9.4869565217391312</v>
      </c>
      <c r="L23" s="618">
        <f>L22*100/F22</f>
        <v>4.2086956521739127</v>
      </c>
      <c r="M23" s="660"/>
    </row>
    <row r="24" spans="2:23" x14ac:dyDescent="0.25">
      <c r="B24" s="994"/>
      <c r="C24" s="998"/>
      <c r="D24" s="991" t="s">
        <v>129</v>
      </c>
      <c r="E24" s="711" t="s">
        <v>147</v>
      </c>
      <c r="F24" s="53">
        <f t="shared" si="2"/>
        <v>6117</v>
      </c>
      <c r="G24" s="112">
        <v>753</v>
      </c>
      <c r="H24" s="14">
        <v>2434</v>
      </c>
      <c r="I24" s="14">
        <v>1561</v>
      </c>
      <c r="J24" s="14">
        <v>932</v>
      </c>
      <c r="K24" s="14">
        <v>437</v>
      </c>
      <c r="L24" s="15">
        <v>0</v>
      </c>
      <c r="M24" s="660"/>
    </row>
    <row r="25" spans="2:23" ht="15.75" thickBot="1" x14ac:dyDescent="0.3">
      <c r="B25" s="994"/>
      <c r="C25" s="1000"/>
      <c r="D25" s="1001"/>
      <c r="E25" s="698" t="s">
        <v>148</v>
      </c>
      <c r="F25" s="686">
        <f t="shared" si="2"/>
        <v>100</v>
      </c>
      <c r="G25" s="687">
        <f>G24*100/F24</f>
        <v>12.309955860716038</v>
      </c>
      <c r="H25" s="688">
        <f>H24*100/F24</f>
        <v>39.790747098250776</v>
      </c>
      <c r="I25" s="688">
        <f>I24*100/F24</f>
        <v>25.519045283635769</v>
      </c>
      <c r="J25" s="688">
        <f>J24*100/F24</f>
        <v>15.236226908615334</v>
      </c>
      <c r="K25" s="688">
        <f>K24*100/F24</f>
        <v>7.1440248487820828</v>
      </c>
      <c r="L25" s="689">
        <f>L24*100/F24</f>
        <v>0</v>
      </c>
      <c r="M25" s="660"/>
    </row>
    <row r="26" spans="2:23" ht="15.75" thickTop="1" x14ac:dyDescent="0.25">
      <c r="B26" s="994"/>
      <c r="C26" s="1002" t="s">
        <v>89</v>
      </c>
      <c r="D26" s="1003" t="s">
        <v>4</v>
      </c>
      <c r="E26" s="690" t="s">
        <v>147</v>
      </c>
      <c r="F26" s="723">
        <f t="shared" si="2"/>
        <v>12191</v>
      </c>
      <c r="G26" s="724">
        <v>1314</v>
      </c>
      <c r="H26" s="725">
        <v>4040</v>
      </c>
      <c r="I26" s="725">
        <v>2924</v>
      </c>
      <c r="J26" s="725">
        <v>2139</v>
      </c>
      <c r="K26" s="725">
        <v>1181</v>
      </c>
      <c r="L26" s="726">
        <v>593</v>
      </c>
      <c r="M26" s="660"/>
    </row>
    <row r="27" spans="2:23" x14ac:dyDescent="0.25">
      <c r="B27" s="994"/>
      <c r="C27" s="998"/>
      <c r="D27" s="990"/>
      <c r="E27" s="691" t="s">
        <v>148</v>
      </c>
      <c r="F27" s="641">
        <f t="shared" si="2"/>
        <v>100</v>
      </c>
      <c r="G27" s="619">
        <f>G26*100/F26</f>
        <v>10.778443113772456</v>
      </c>
      <c r="H27" s="617">
        <f>H26*100/F26</f>
        <v>33.139201049954885</v>
      </c>
      <c r="I27" s="617">
        <f>I26*100/F26</f>
        <v>23.984906898531705</v>
      </c>
      <c r="J27" s="617">
        <f>J26*100/F26</f>
        <v>17.545730456894429</v>
      </c>
      <c r="K27" s="617">
        <f>K26*100/F26</f>
        <v>9.687474366335822</v>
      </c>
      <c r="L27" s="618">
        <f>L26*100/F26</f>
        <v>4.8642441145107043</v>
      </c>
      <c r="M27" s="660"/>
    </row>
    <row r="28" spans="2:23" x14ac:dyDescent="0.25">
      <c r="B28" s="994"/>
      <c r="C28" s="998"/>
      <c r="D28" s="991" t="s">
        <v>129</v>
      </c>
      <c r="E28" s="711" t="s">
        <v>147</v>
      </c>
      <c r="F28" s="53">
        <f t="shared" si="2"/>
        <v>7150</v>
      </c>
      <c r="G28" s="112">
        <v>929</v>
      </c>
      <c r="H28" s="14">
        <v>2938</v>
      </c>
      <c r="I28" s="14">
        <v>1745</v>
      </c>
      <c r="J28" s="14">
        <v>1045</v>
      </c>
      <c r="K28" s="14">
        <v>493</v>
      </c>
      <c r="L28" s="15">
        <v>0</v>
      </c>
      <c r="M28" s="660"/>
    </row>
    <row r="29" spans="2:23" x14ac:dyDescent="0.25">
      <c r="B29" s="994"/>
      <c r="C29" s="998"/>
      <c r="D29" s="991"/>
      <c r="E29" s="691" t="s">
        <v>148</v>
      </c>
      <c r="F29" s="641">
        <f t="shared" si="2"/>
        <v>100</v>
      </c>
      <c r="G29" s="619">
        <f>G28*100/F28</f>
        <v>12.993006993006993</v>
      </c>
      <c r="H29" s="617">
        <f>H28*100/F28</f>
        <v>41.090909090909093</v>
      </c>
      <c r="I29" s="617">
        <f>I28*100/F28</f>
        <v>24.405594405594407</v>
      </c>
      <c r="J29" s="617">
        <f>J28*100/F28</f>
        <v>14.615384615384615</v>
      </c>
      <c r="K29" s="617">
        <f>K28*100/F28</f>
        <v>6.895104895104895</v>
      </c>
      <c r="L29" s="618">
        <f>L28*100/F28</f>
        <v>0</v>
      </c>
      <c r="M29" s="660"/>
    </row>
    <row r="30" spans="2:23" x14ac:dyDescent="0.25">
      <c r="B30" s="994"/>
      <c r="C30" s="998" t="s">
        <v>90</v>
      </c>
      <c r="D30" s="990" t="s">
        <v>4</v>
      </c>
      <c r="E30" s="673" t="s">
        <v>147</v>
      </c>
      <c r="F30" s="720">
        <f t="shared" si="2"/>
        <v>25472</v>
      </c>
      <c r="G30" s="721">
        <v>902</v>
      </c>
      <c r="H30" s="584">
        <v>6410</v>
      </c>
      <c r="I30" s="584">
        <v>6663</v>
      </c>
      <c r="J30" s="584">
        <v>5785</v>
      </c>
      <c r="K30" s="584">
        <v>3800</v>
      </c>
      <c r="L30" s="722">
        <v>1912</v>
      </c>
      <c r="M30" s="660"/>
    </row>
    <row r="31" spans="2:23" x14ac:dyDescent="0.25">
      <c r="B31" s="994"/>
      <c r="C31" s="998"/>
      <c r="D31" s="990"/>
      <c r="E31" s="691" t="s">
        <v>148</v>
      </c>
      <c r="F31" s="641">
        <f t="shared" si="2"/>
        <v>100</v>
      </c>
      <c r="G31" s="619">
        <f>G30*100/F30</f>
        <v>3.5411432160804019</v>
      </c>
      <c r="H31" s="617">
        <f>H30*100/F30</f>
        <v>25.164886934673365</v>
      </c>
      <c r="I31" s="617">
        <f>I30*100/F30</f>
        <v>26.158134422110553</v>
      </c>
      <c r="J31" s="617">
        <f>J30*100/F30</f>
        <v>22.711212311557787</v>
      </c>
      <c r="K31" s="617">
        <f>K30*100/F30</f>
        <v>14.918341708542714</v>
      </c>
      <c r="L31" s="618">
        <f>L30*100/F30</f>
        <v>7.5062814070351758</v>
      </c>
      <c r="M31" s="660"/>
    </row>
    <row r="32" spans="2:23" x14ac:dyDescent="0.25">
      <c r="B32" s="994"/>
      <c r="C32" s="998"/>
      <c r="D32" s="991" t="s">
        <v>129</v>
      </c>
      <c r="E32" s="711" t="s">
        <v>147</v>
      </c>
      <c r="F32" s="53">
        <f t="shared" si="2"/>
        <v>15916</v>
      </c>
      <c r="G32" s="112">
        <v>715</v>
      </c>
      <c r="H32" s="14">
        <v>5298</v>
      </c>
      <c r="I32" s="14">
        <v>4713</v>
      </c>
      <c r="J32" s="14">
        <v>3241</v>
      </c>
      <c r="K32" s="14">
        <v>1949</v>
      </c>
      <c r="L32" s="15">
        <v>0</v>
      </c>
      <c r="M32" s="660"/>
    </row>
    <row r="33" spans="2:14" ht="15.75" thickBot="1" x14ac:dyDescent="0.3">
      <c r="B33" s="995"/>
      <c r="C33" s="999"/>
      <c r="D33" s="992"/>
      <c r="E33" s="697" t="s">
        <v>148</v>
      </c>
      <c r="F33" s="642">
        <f t="shared" si="2"/>
        <v>100.00000000000001</v>
      </c>
      <c r="G33" s="631">
        <f>G32*100/F32</f>
        <v>4.4923347574767529</v>
      </c>
      <c r="H33" s="632">
        <f>H32*100/F32</f>
        <v>33.287258105051521</v>
      </c>
      <c r="I33" s="632">
        <f>I32*100/F32</f>
        <v>29.611711485297814</v>
      </c>
      <c r="J33" s="632">
        <f>J32*100/F32</f>
        <v>20.363156572003017</v>
      </c>
      <c r="K33" s="632">
        <f>K32*100/F32</f>
        <v>12.245539080170897</v>
      </c>
      <c r="L33" s="633">
        <f>L32*100/F32</f>
        <v>0</v>
      </c>
      <c r="M33" s="660"/>
    </row>
    <row r="34" spans="2:14" ht="15.75" thickBot="1" x14ac:dyDescent="0.3">
      <c r="G34" s="659"/>
      <c r="H34" s="659"/>
      <c r="I34" s="659"/>
      <c r="J34" s="659"/>
      <c r="K34" s="659"/>
      <c r="L34" s="659"/>
    </row>
    <row r="35" spans="2:14" x14ac:dyDescent="0.25">
      <c r="B35" s="727" t="s">
        <v>3</v>
      </c>
      <c r="C35" s="728"/>
      <c r="D35" s="728"/>
      <c r="E35" s="729"/>
      <c r="F35" s="730"/>
      <c r="G35" s="987" t="s">
        <v>208</v>
      </c>
      <c r="H35" s="987"/>
      <c r="I35" s="987"/>
      <c r="J35" s="987"/>
      <c r="K35" s="987"/>
      <c r="L35" s="988"/>
    </row>
    <row r="36" spans="2:14" ht="30.75" thickBot="1" x14ac:dyDescent="0.3">
      <c r="B36" s="731"/>
      <c r="C36" s="985"/>
      <c r="D36" s="985"/>
      <c r="E36" s="986"/>
      <c r="F36" s="732" t="s">
        <v>65</v>
      </c>
      <c r="G36" s="733" t="s">
        <v>67</v>
      </c>
      <c r="H36" s="734" t="s">
        <v>68</v>
      </c>
      <c r="I36" s="734" t="s">
        <v>69</v>
      </c>
      <c r="J36" s="734" t="s">
        <v>70</v>
      </c>
      <c r="K36" s="734" t="s">
        <v>71</v>
      </c>
      <c r="L36" s="735" t="s">
        <v>72</v>
      </c>
      <c r="N36" s="864"/>
    </row>
    <row r="37" spans="2:14" x14ac:dyDescent="0.25">
      <c r="B37" s="647" t="s">
        <v>386</v>
      </c>
      <c r="C37" s="677"/>
      <c r="D37" s="1004" t="s">
        <v>4</v>
      </c>
      <c r="E37" s="669" t="s">
        <v>147</v>
      </c>
      <c r="F37" s="712">
        <f>SUM(F41,F45)</f>
        <v>82933</v>
      </c>
      <c r="G37" s="713">
        <f>SUM(G41,G45)</f>
        <v>11412</v>
      </c>
      <c r="H37" s="714">
        <f t="shared" ref="H37:L37" si="6">SUM(H41,H45)</f>
        <v>25075</v>
      </c>
      <c r="I37" s="714">
        <f t="shared" si="6"/>
        <v>19263</v>
      </c>
      <c r="J37" s="714">
        <f t="shared" si="6"/>
        <v>14871</v>
      </c>
      <c r="K37" s="714">
        <f t="shared" si="6"/>
        <v>8419</v>
      </c>
      <c r="L37" s="715">
        <f t="shared" si="6"/>
        <v>3893</v>
      </c>
      <c r="N37" s="864"/>
    </row>
    <row r="38" spans="2:14" x14ac:dyDescent="0.25">
      <c r="B38" s="678" t="s">
        <v>402</v>
      </c>
      <c r="C38" s="679"/>
      <c r="D38" s="1005"/>
      <c r="E38" s="691" t="s">
        <v>148</v>
      </c>
      <c r="F38" s="641">
        <f>SUM(G38:L38)</f>
        <v>100.00000000000001</v>
      </c>
      <c r="G38" s="619">
        <f>G37*100/F37</f>
        <v>13.760505468269567</v>
      </c>
      <c r="H38" s="617">
        <f>H37*100/F37</f>
        <v>30.235250141680634</v>
      </c>
      <c r="I38" s="617">
        <f>I37*100/F37</f>
        <v>23.227183389000761</v>
      </c>
      <c r="J38" s="617">
        <f>J37*100/F37</f>
        <v>17.931342167773987</v>
      </c>
      <c r="K38" s="617">
        <f>K37*100/F37</f>
        <v>10.151568133312432</v>
      </c>
      <c r="L38" s="618">
        <f>L37*100/F37</f>
        <v>4.6941506999626208</v>
      </c>
    </row>
    <row r="39" spans="2:14" x14ac:dyDescent="0.25">
      <c r="B39" s="671"/>
      <c r="C39" s="679"/>
      <c r="D39" s="991" t="s">
        <v>129</v>
      </c>
      <c r="E39" s="711" t="s">
        <v>147</v>
      </c>
      <c r="F39" s="53">
        <f>SUM(F43,F47)</f>
        <v>45024</v>
      </c>
      <c r="G39" s="112">
        <f t="shared" ref="G39:L39" si="7">SUM(G43,G47)</f>
        <v>6109</v>
      </c>
      <c r="H39" s="14">
        <f t="shared" si="7"/>
        <v>16207</v>
      </c>
      <c r="I39" s="14">
        <f t="shared" si="7"/>
        <v>11339</v>
      </c>
      <c r="J39" s="14">
        <f t="shared" si="7"/>
        <v>7501</v>
      </c>
      <c r="K39" s="14">
        <f t="shared" si="7"/>
        <v>3868</v>
      </c>
      <c r="L39" s="15">
        <f t="shared" si="7"/>
        <v>0</v>
      </c>
    </row>
    <row r="40" spans="2:14" ht="15.75" thickBot="1" x14ac:dyDescent="0.3">
      <c r="B40" s="670"/>
      <c r="C40" s="680"/>
      <c r="D40" s="992"/>
      <c r="E40" s="697" t="s">
        <v>148</v>
      </c>
      <c r="F40" s="642">
        <f>SUM(G40:L40)</f>
        <v>100</v>
      </c>
      <c r="G40" s="631">
        <f>G39*100/F39</f>
        <v>13.568319118692253</v>
      </c>
      <c r="H40" s="632">
        <f>H39*100/F39</f>
        <v>35.996357498223169</v>
      </c>
      <c r="I40" s="632">
        <f>I39*100/F39</f>
        <v>25.184346126510306</v>
      </c>
      <c r="J40" s="632">
        <f>J39*100/F39</f>
        <v>16.660003553660271</v>
      </c>
      <c r="K40" s="632">
        <f>K39*100/F39</f>
        <v>8.5909737029140008</v>
      </c>
      <c r="L40" s="633">
        <f>L39*100/F39</f>
        <v>0</v>
      </c>
    </row>
    <row r="41" spans="2:14" x14ac:dyDescent="0.25">
      <c r="B41" s="993" t="s">
        <v>424</v>
      </c>
      <c r="C41" s="1006" t="s">
        <v>425</v>
      </c>
      <c r="D41" s="1004" t="s">
        <v>4</v>
      </c>
      <c r="E41" s="669" t="s">
        <v>147</v>
      </c>
      <c r="F41" s="712">
        <f>SUM(F10,F14,F18,F22)</f>
        <v>45270</v>
      </c>
      <c r="G41" s="713">
        <f t="shared" ref="G41:L41" si="8">SUM(G10,G14,G18,G22)</f>
        <v>9196</v>
      </c>
      <c r="H41" s="714">
        <f t="shared" si="8"/>
        <v>14625</v>
      </c>
      <c r="I41" s="714">
        <f t="shared" si="8"/>
        <v>9676</v>
      </c>
      <c r="J41" s="714">
        <f t="shared" si="8"/>
        <v>6947</v>
      </c>
      <c r="K41" s="714">
        <f t="shared" si="8"/>
        <v>3438</v>
      </c>
      <c r="L41" s="715">
        <f t="shared" si="8"/>
        <v>1388</v>
      </c>
    </row>
    <row r="42" spans="2:14" x14ac:dyDescent="0.25">
      <c r="B42" s="994"/>
      <c r="C42" s="991"/>
      <c r="D42" s="1005"/>
      <c r="E42" s="691" t="s">
        <v>148</v>
      </c>
      <c r="F42" s="641">
        <f t="shared" ref="F42:F48" si="9">SUM(G42:L42)</f>
        <v>100</v>
      </c>
      <c r="G42" s="619">
        <f>G41*100/F41</f>
        <v>20.313673514468743</v>
      </c>
      <c r="H42" s="617">
        <f>H41*100/F41</f>
        <v>32.306163021868784</v>
      </c>
      <c r="I42" s="617">
        <f>I41*100/F41</f>
        <v>21.373978352109564</v>
      </c>
      <c r="J42" s="617">
        <f>J41*100/F41</f>
        <v>15.345703556439142</v>
      </c>
      <c r="K42" s="617">
        <f>K41*100/F41</f>
        <v>7.5944333996023854</v>
      </c>
      <c r="L42" s="618">
        <f>L41*100/F41</f>
        <v>3.0660481555113761</v>
      </c>
    </row>
    <row r="43" spans="2:14" x14ac:dyDescent="0.25">
      <c r="B43" s="994"/>
      <c r="C43" s="991"/>
      <c r="D43" s="991" t="s">
        <v>129</v>
      </c>
      <c r="E43" s="711" t="s">
        <v>147</v>
      </c>
      <c r="F43" s="53">
        <f>SUM(F12,F16,F20,F24)</f>
        <v>21958</v>
      </c>
      <c r="G43" s="112">
        <f t="shared" ref="G43:L43" si="10">SUM(G12,G16,G20,G24)</f>
        <v>4465</v>
      </c>
      <c r="H43" s="14">
        <f t="shared" si="10"/>
        <v>7971</v>
      </c>
      <c r="I43" s="14">
        <f t="shared" si="10"/>
        <v>4881</v>
      </c>
      <c r="J43" s="14">
        <f t="shared" si="10"/>
        <v>3215</v>
      </c>
      <c r="K43" s="14">
        <f t="shared" si="10"/>
        <v>1426</v>
      </c>
      <c r="L43" s="15">
        <f t="shared" si="10"/>
        <v>0</v>
      </c>
    </row>
    <row r="44" spans="2:14" ht="15.75" thickBot="1" x14ac:dyDescent="0.3">
      <c r="B44" s="994"/>
      <c r="C44" s="1007"/>
      <c r="D44" s="1007"/>
      <c r="E44" s="692" t="s">
        <v>148</v>
      </c>
      <c r="F44" s="693">
        <f t="shared" si="9"/>
        <v>100</v>
      </c>
      <c r="G44" s="694">
        <f>G43*100/F43</f>
        <v>20.334274524091448</v>
      </c>
      <c r="H44" s="695">
        <f>H43*100/F43</f>
        <v>36.301120320612078</v>
      </c>
      <c r="I44" s="695">
        <f>I43*100/F43</f>
        <v>22.228800437198288</v>
      </c>
      <c r="J44" s="695">
        <f>J43*100/F43</f>
        <v>14.641588487111759</v>
      </c>
      <c r="K44" s="695">
        <f>K43*100/F43</f>
        <v>6.4942162309864289</v>
      </c>
      <c r="L44" s="696">
        <f>L43*100/F43</f>
        <v>0</v>
      </c>
    </row>
    <row r="45" spans="2:14" ht="15.75" thickTop="1" x14ac:dyDescent="0.25">
      <c r="B45" s="994"/>
      <c r="C45" s="1008" t="s">
        <v>426</v>
      </c>
      <c r="D45" s="1011" t="s">
        <v>4</v>
      </c>
      <c r="E45" s="648" t="s">
        <v>147</v>
      </c>
      <c r="F45" s="716">
        <f>SUM(F26,F30)</f>
        <v>37663</v>
      </c>
      <c r="G45" s="717">
        <f t="shared" ref="G45:L45" si="11">SUM(G26,G30)</f>
        <v>2216</v>
      </c>
      <c r="H45" s="718">
        <f t="shared" si="11"/>
        <v>10450</v>
      </c>
      <c r="I45" s="718">
        <f t="shared" si="11"/>
        <v>9587</v>
      </c>
      <c r="J45" s="718">
        <f t="shared" si="11"/>
        <v>7924</v>
      </c>
      <c r="K45" s="718">
        <f t="shared" si="11"/>
        <v>4981</v>
      </c>
      <c r="L45" s="719">
        <f t="shared" si="11"/>
        <v>2505</v>
      </c>
    </row>
    <row r="46" spans="2:14" x14ac:dyDescent="0.25">
      <c r="B46" s="994"/>
      <c r="C46" s="1009"/>
      <c r="D46" s="1005"/>
      <c r="E46" s="691" t="s">
        <v>148</v>
      </c>
      <c r="F46" s="641">
        <f>SUM(G46:L46)</f>
        <v>100</v>
      </c>
      <c r="G46" s="619">
        <f>G45*100/F45</f>
        <v>5.8837585959695193</v>
      </c>
      <c r="H46" s="617">
        <f>H45*100/F45</f>
        <v>27.746063776119801</v>
      </c>
      <c r="I46" s="617">
        <f>I45*100/F45</f>
        <v>25.454690279584739</v>
      </c>
      <c r="J46" s="617">
        <f>J45*100/F45</f>
        <v>21.039216206887396</v>
      </c>
      <c r="K46" s="617">
        <f>K45*100/F45</f>
        <v>13.225181212330403</v>
      </c>
      <c r="L46" s="618">
        <f>L45*100/F45</f>
        <v>6.6510899291081431</v>
      </c>
    </row>
    <row r="47" spans="2:14" x14ac:dyDescent="0.25">
      <c r="B47" s="994"/>
      <c r="C47" s="1009"/>
      <c r="D47" s="991" t="s">
        <v>129</v>
      </c>
      <c r="E47" s="711" t="s">
        <v>147</v>
      </c>
      <c r="F47" s="53">
        <f>SUM(F28,F32)</f>
        <v>23066</v>
      </c>
      <c r="G47" s="112">
        <f t="shared" ref="G47:L47" si="12">SUM(G28,G32)</f>
        <v>1644</v>
      </c>
      <c r="H47" s="14">
        <f t="shared" si="12"/>
        <v>8236</v>
      </c>
      <c r="I47" s="14">
        <f t="shared" si="12"/>
        <v>6458</v>
      </c>
      <c r="J47" s="14">
        <f t="shared" si="12"/>
        <v>4286</v>
      </c>
      <c r="K47" s="14">
        <f t="shared" si="12"/>
        <v>2442</v>
      </c>
      <c r="L47" s="15">
        <f t="shared" si="12"/>
        <v>0</v>
      </c>
    </row>
    <row r="48" spans="2:14" ht="15.75" thickBot="1" x14ac:dyDescent="0.3">
      <c r="B48" s="995"/>
      <c r="C48" s="1010"/>
      <c r="D48" s="992"/>
      <c r="E48" s="697" t="s">
        <v>148</v>
      </c>
      <c r="F48" s="642">
        <f t="shared" si="9"/>
        <v>100</v>
      </c>
      <c r="G48" s="631">
        <f>G47*100/F47</f>
        <v>7.1273736235151306</v>
      </c>
      <c r="H48" s="632">
        <f>H47*100/F47</f>
        <v>35.706234284227868</v>
      </c>
      <c r="I48" s="632">
        <f>I47*100/F47</f>
        <v>27.997919015000434</v>
      </c>
      <c r="J48" s="632">
        <f>J47*100/F47</f>
        <v>18.581461891962196</v>
      </c>
      <c r="K48" s="632">
        <f>K47*100/F47</f>
        <v>10.587011185294372</v>
      </c>
      <c r="L48" s="633">
        <f>L47*100/F47</f>
        <v>0</v>
      </c>
    </row>
  </sheetData>
  <mergeCells count="34">
    <mergeCell ref="G35:L35"/>
    <mergeCell ref="C36:E36"/>
    <mergeCell ref="D37:D38"/>
    <mergeCell ref="D39:D40"/>
    <mergeCell ref="B41:B48"/>
    <mergeCell ref="C41:C44"/>
    <mergeCell ref="D41:D42"/>
    <mergeCell ref="D43:D44"/>
    <mergeCell ref="C45:C48"/>
    <mergeCell ref="D45:D46"/>
    <mergeCell ref="D47:D48"/>
    <mergeCell ref="C22:C25"/>
    <mergeCell ref="D22:D23"/>
    <mergeCell ref="D24:D25"/>
    <mergeCell ref="C14:C17"/>
    <mergeCell ref="C26:C29"/>
    <mergeCell ref="D26:D27"/>
    <mergeCell ref="D28:D29"/>
    <mergeCell ref="C5:E5"/>
    <mergeCell ref="G4:L4"/>
    <mergeCell ref="D6:D7"/>
    <mergeCell ref="D8:D9"/>
    <mergeCell ref="B10:B33"/>
    <mergeCell ref="C10:C13"/>
    <mergeCell ref="D10:D11"/>
    <mergeCell ref="D12:D13"/>
    <mergeCell ref="C30:C33"/>
    <mergeCell ref="D30:D31"/>
    <mergeCell ref="D32:D33"/>
    <mergeCell ref="D14:D15"/>
    <mergeCell ref="D16:D17"/>
    <mergeCell ref="C18:C21"/>
    <mergeCell ref="D18:D19"/>
    <mergeCell ref="D20:D21"/>
  </mergeCells>
  <printOptions horizontalCentered="1"/>
  <pageMargins left="0" right="0" top="1.0236220472440944" bottom="0" header="0" footer="0"/>
  <pageSetup paperSize="9"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N33"/>
  <sheetViews>
    <sheetView zoomScale="90" zoomScaleNormal="90" workbookViewId="0">
      <selection activeCell="B1" sqref="B1"/>
    </sheetView>
  </sheetViews>
  <sheetFormatPr defaultRowHeight="15" x14ac:dyDescent="0.25"/>
  <cols>
    <col min="1" max="1" width="5.4257812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103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1" x14ac:dyDescent="0.25">
      <c r="B2" s="171" t="s">
        <v>388</v>
      </c>
    </row>
    <row r="3" spans="1:11" ht="19.5" thickBot="1" x14ac:dyDescent="0.3">
      <c r="B3" s="171" t="s">
        <v>389</v>
      </c>
      <c r="G3" s="616"/>
    </row>
    <row r="4" spans="1:11" ht="18.75" customHeight="1" thickBot="1" x14ac:dyDescent="0.3">
      <c r="B4" s="727" t="s">
        <v>3</v>
      </c>
      <c r="C4" s="728"/>
      <c r="D4" s="728"/>
      <c r="E4" s="729"/>
      <c r="F4" s="730"/>
      <c r="G4" s="1014" t="s">
        <v>209</v>
      </c>
      <c r="H4" s="1015"/>
      <c r="I4" s="1015"/>
      <c r="J4" s="1015"/>
      <c r="K4" s="1016"/>
    </row>
    <row r="5" spans="1:11" ht="45" customHeight="1" thickBot="1" x14ac:dyDescent="0.3">
      <c r="A5" s="652"/>
      <c r="B5" s="731"/>
      <c r="C5" s="985"/>
      <c r="D5" s="985"/>
      <c r="E5" s="986"/>
      <c r="F5" s="732" t="s">
        <v>65</v>
      </c>
      <c r="G5" s="733" t="s">
        <v>74</v>
      </c>
      <c r="H5" s="734" t="s">
        <v>13</v>
      </c>
      <c r="I5" s="734" t="s">
        <v>392</v>
      </c>
      <c r="J5" s="734" t="s">
        <v>75</v>
      </c>
      <c r="K5" s="735" t="s">
        <v>76</v>
      </c>
    </row>
    <row r="6" spans="1:11" ht="16.5" customHeight="1" x14ac:dyDescent="0.25">
      <c r="B6" s="643" t="s">
        <v>386</v>
      </c>
      <c r="C6" s="649"/>
      <c r="D6" s="1017" t="s">
        <v>4</v>
      </c>
      <c r="E6" s="626" t="s">
        <v>147</v>
      </c>
      <c r="F6" s="743">
        <f t="shared" ref="F6:F33" si="0">SUM(G6:K6)</f>
        <v>82933</v>
      </c>
      <c r="G6" s="744">
        <v>12829</v>
      </c>
      <c r="H6" s="745">
        <v>21614</v>
      </c>
      <c r="I6" s="745">
        <v>9254</v>
      </c>
      <c r="J6" s="745">
        <v>23071</v>
      </c>
      <c r="K6" s="746">
        <v>16165</v>
      </c>
    </row>
    <row r="7" spans="1:11" ht="15" customHeight="1" x14ac:dyDescent="0.25">
      <c r="B7" s="644" t="s">
        <v>402</v>
      </c>
      <c r="C7" s="645"/>
      <c r="D7" s="1018"/>
      <c r="E7" s="742" t="s">
        <v>148</v>
      </c>
      <c r="F7" s="638">
        <f t="shared" si="0"/>
        <v>99.999999999999986</v>
      </c>
      <c r="G7" s="620">
        <f>G6*100/$F$6</f>
        <v>15.469113621839316</v>
      </c>
      <c r="H7" s="621">
        <f>H6*100/$F$6</f>
        <v>26.062001856920645</v>
      </c>
      <c r="I7" s="621">
        <f>I6*100/$F$6</f>
        <v>11.158404977511967</v>
      </c>
      <c r="J7" s="621">
        <f>J6*100/$F$6</f>
        <v>27.818841715601749</v>
      </c>
      <c r="K7" s="622">
        <f>K6*100/$F$6</f>
        <v>19.491637828126319</v>
      </c>
    </row>
    <row r="8" spans="1:11" ht="18.75" x14ac:dyDescent="0.25">
      <c r="B8" s="650"/>
      <c r="C8" s="645"/>
      <c r="D8" s="1012" t="s">
        <v>129</v>
      </c>
      <c r="E8" s="740" t="s">
        <v>147</v>
      </c>
      <c r="F8" s="639">
        <f t="shared" si="0"/>
        <v>45024</v>
      </c>
      <c r="G8" s="623">
        <v>9196</v>
      </c>
      <c r="H8" s="624">
        <v>13348</v>
      </c>
      <c r="I8" s="624">
        <v>6214</v>
      </c>
      <c r="J8" s="624">
        <v>9927</v>
      </c>
      <c r="K8" s="625">
        <v>6339</v>
      </c>
    </row>
    <row r="9" spans="1:11" ht="15.75" customHeight="1" thickBot="1" x14ac:dyDescent="0.3">
      <c r="B9" s="651"/>
      <c r="C9" s="646"/>
      <c r="D9" s="1013"/>
      <c r="E9" s="741" t="s">
        <v>148</v>
      </c>
      <c r="F9" s="640">
        <f t="shared" si="0"/>
        <v>100</v>
      </c>
      <c r="G9" s="635">
        <f>G8*100/F8</f>
        <v>20.424662402274343</v>
      </c>
      <c r="H9" s="636">
        <f>H8*100/F8</f>
        <v>29.646410803127221</v>
      </c>
      <c r="I9" s="636">
        <f>I8*100/F8</f>
        <v>13.801528073916133</v>
      </c>
      <c r="J9" s="636">
        <f>J8*100/F8</f>
        <v>22.048240938166312</v>
      </c>
      <c r="K9" s="637">
        <f>K8*100/F8</f>
        <v>14.079157782515992</v>
      </c>
    </row>
    <row r="10" spans="1:11" ht="15" customHeight="1" x14ac:dyDescent="0.25">
      <c r="B10" s="993" t="s">
        <v>387</v>
      </c>
      <c r="C10" s="996" t="s">
        <v>91</v>
      </c>
      <c r="D10" s="997" t="s">
        <v>4</v>
      </c>
      <c r="E10" s="648" t="s">
        <v>147</v>
      </c>
      <c r="F10" s="712">
        <f t="shared" si="0"/>
        <v>7780</v>
      </c>
      <c r="G10" s="713">
        <v>1243</v>
      </c>
      <c r="H10" s="714">
        <v>2091</v>
      </c>
      <c r="I10" s="714">
        <v>968</v>
      </c>
      <c r="J10" s="714">
        <v>2263</v>
      </c>
      <c r="K10" s="715">
        <v>1215</v>
      </c>
    </row>
    <row r="11" spans="1:11" x14ac:dyDescent="0.25">
      <c r="B11" s="994"/>
      <c r="C11" s="991"/>
      <c r="D11" s="990"/>
      <c r="E11" s="691" t="s">
        <v>148</v>
      </c>
      <c r="F11" s="641">
        <f t="shared" si="0"/>
        <v>100</v>
      </c>
      <c r="G11" s="619">
        <f>G10*100/$F$10</f>
        <v>15.976863753213367</v>
      </c>
      <c r="H11" s="617">
        <f>H10*100/$F$10</f>
        <v>26.876606683804628</v>
      </c>
      <c r="I11" s="617">
        <f>I10*100/$F$10</f>
        <v>12.442159383033419</v>
      </c>
      <c r="J11" s="617">
        <f>J10*100/$F$10</f>
        <v>29.087403598971722</v>
      </c>
      <c r="K11" s="618">
        <f>K10*100/$F$10</f>
        <v>15.616966580976865</v>
      </c>
    </row>
    <row r="12" spans="1:11" x14ac:dyDescent="0.25">
      <c r="B12" s="994"/>
      <c r="C12" s="991"/>
      <c r="D12" s="991" t="s">
        <v>129</v>
      </c>
      <c r="E12" s="711" t="s">
        <v>147</v>
      </c>
      <c r="F12" s="53">
        <f t="shared" si="0"/>
        <v>3033</v>
      </c>
      <c r="G12" s="112">
        <v>792</v>
      </c>
      <c r="H12" s="14">
        <v>921</v>
      </c>
      <c r="I12" s="14">
        <v>482</v>
      </c>
      <c r="J12" s="14">
        <v>561</v>
      </c>
      <c r="K12" s="15">
        <v>277</v>
      </c>
    </row>
    <row r="13" spans="1:11" x14ac:dyDescent="0.25">
      <c r="B13" s="994"/>
      <c r="C13" s="991"/>
      <c r="D13" s="991"/>
      <c r="E13" s="691" t="s">
        <v>148</v>
      </c>
      <c r="F13" s="641">
        <f t="shared" si="0"/>
        <v>100</v>
      </c>
      <c r="G13" s="619">
        <f>G12*100/$F$12</f>
        <v>26.112759643916913</v>
      </c>
      <c r="H13" s="617">
        <f>H12*100/$F$12</f>
        <v>30.365974282888228</v>
      </c>
      <c r="I13" s="617">
        <f>I12*100/$F$12</f>
        <v>15.891856247939334</v>
      </c>
      <c r="J13" s="617">
        <f>J12*100/$F$12</f>
        <v>18.496538081107815</v>
      </c>
      <c r="K13" s="618">
        <f>K12*100/$F$12</f>
        <v>9.1328717441477085</v>
      </c>
    </row>
    <row r="14" spans="1:11" x14ac:dyDescent="0.25">
      <c r="B14" s="994"/>
      <c r="C14" s="998" t="s">
        <v>80</v>
      </c>
      <c r="D14" s="990" t="s">
        <v>4</v>
      </c>
      <c r="E14" s="615" t="s">
        <v>147</v>
      </c>
      <c r="F14" s="720">
        <f t="shared" si="0"/>
        <v>14841</v>
      </c>
      <c r="G14" s="721">
        <v>2674</v>
      </c>
      <c r="H14" s="584">
        <v>4098</v>
      </c>
      <c r="I14" s="584">
        <v>1783</v>
      </c>
      <c r="J14" s="584">
        <v>3929</v>
      </c>
      <c r="K14" s="722">
        <v>2357</v>
      </c>
    </row>
    <row r="15" spans="1:11" x14ac:dyDescent="0.25">
      <c r="B15" s="994"/>
      <c r="C15" s="998"/>
      <c r="D15" s="990"/>
      <c r="E15" s="691" t="s">
        <v>148</v>
      </c>
      <c r="F15" s="641">
        <f t="shared" si="0"/>
        <v>100</v>
      </c>
      <c r="G15" s="619">
        <f>G14*100/$F$14</f>
        <v>18.017653796913955</v>
      </c>
      <c r="H15" s="617">
        <f>H14*100/$F$14</f>
        <v>27.612694562361028</v>
      </c>
      <c r="I15" s="617">
        <f>I14*100/$F$14</f>
        <v>12.014015228084361</v>
      </c>
      <c r="J15" s="617">
        <f>J14*100/$F$14</f>
        <v>26.473957280506703</v>
      </c>
      <c r="K15" s="618">
        <f>K14*100/$F$14</f>
        <v>15.881679132133954</v>
      </c>
    </row>
    <row r="16" spans="1:11" x14ac:dyDescent="0.25">
      <c r="B16" s="994"/>
      <c r="C16" s="998"/>
      <c r="D16" s="991" t="s">
        <v>129</v>
      </c>
      <c r="E16" s="711" t="s">
        <v>147</v>
      </c>
      <c r="F16" s="53">
        <f t="shared" si="0"/>
        <v>6887</v>
      </c>
      <c r="G16" s="112">
        <v>1771</v>
      </c>
      <c r="H16" s="14">
        <v>2077</v>
      </c>
      <c r="I16" s="14">
        <v>991</v>
      </c>
      <c r="J16" s="14">
        <v>1329</v>
      </c>
      <c r="K16" s="15">
        <v>719</v>
      </c>
    </row>
    <row r="17" spans="2:14" x14ac:dyDescent="0.25">
      <c r="B17" s="994"/>
      <c r="C17" s="998"/>
      <c r="D17" s="991"/>
      <c r="E17" s="691" t="s">
        <v>148</v>
      </c>
      <c r="F17" s="641">
        <f t="shared" si="0"/>
        <v>100.00000000000001</v>
      </c>
      <c r="G17" s="619">
        <f>G16*100/$F$16</f>
        <v>25.715115434877305</v>
      </c>
      <c r="H17" s="617">
        <f>H16*100/$F$16</f>
        <v>30.158269202845943</v>
      </c>
      <c r="I17" s="617">
        <f>I16*100/$F$16</f>
        <v>14.389429359663133</v>
      </c>
      <c r="J17" s="617">
        <f>J16*100/$F$16</f>
        <v>19.297226658922607</v>
      </c>
      <c r="K17" s="618">
        <f>K16*100/$F$16</f>
        <v>10.439959343691012</v>
      </c>
    </row>
    <row r="18" spans="2:14" x14ac:dyDescent="0.25">
      <c r="B18" s="994"/>
      <c r="C18" s="998" t="s">
        <v>87</v>
      </c>
      <c r="D18" s="990" t="s">
        <v>4</v>
      </c>
      <c r="E18" s="615" t="s">
        <v>147</v>
      </c>
      <c r="F18" s="720">
        <f t="shared" si="0"/>
        <v>11149</v>
      </c>
      <c r="G18" s="721">
        <v>2075</v>
      </c>
      <c r="H18" s="584">
        <v>3160</v>
      </c>
      <c r="I18" s="584">
        <v>1342</v>
      </c>
      <c r="J18" s="584">
        <v>2828</v>
      </c>
      <c r="K18" s="722">
        <v>1744</v>
      </c>
      <c r="L18" s="85"/>
    </row>
    <row r="19" spans="2:14" x14ac:dyDescent="0.25">
      <c r="B19" s="994"/>
      <c r="C19" s="998"/>
      <c r="D19" s="990"/>
      <c r="E19" s="691" t="s">
        <v>148</v>
      </c>
      <c r="F19" s="641">
        <f t="shared" si="0"/>
        <v>100</v>
      </c>
      <c r="G19" s="619">
        <f>G18*100/$F$18</f>
        <v>18.611534666786259</v>
      </c>
      <c r="H19" s="617">
        <f>H18*100/$F$18</f>
        <v>28.343349179298592</v>
      </c>
      <c r="I19" s="617">
        <f>I18*100/$F$18</f>
        <v>12.036953986904654</v>
      </c>
      <c r="J19" s="617">
        <f>J18*100/$F$18</f>
        <v>25.365503632612789</v>
      </c>
      <c r="K19" s="618">
        <f>K18*100/$F$18</f>
        <v>15.642658534397704</v>
      </c>
    </row>
    <row r="20" spans="2:14" x14ac:dyDescent="0.25">
      <c r="B20" s="994"/>
      <c r="C20" s="998"/>
      <c r="D20" s="991" t="s">
        <v>129</v>
      </c>
      <c r="E20" s="711" t="s">
        <v>147</v>
      </c>
      <c r="F20" s="53">
        <f t="shared" si="0"/>
        <v>5921</v>
      </c>
      <c r="G20" s="112">
        <v>1468</v>
      </c>
      <c r="H20" s="14">
        <v>1831</v>
      </c>
      <c r="I20" s="14">
        <v>827</v>
      </c>
      <c r="J20" s="14">
        <v>1156</v>
      </c>
      <c r="K20" s="15">
        <v>639</v>
      </c>
    </row>
    <row r="21" spans="2:14" x14ac:dyDescent="0.25">
      <c r="B21" s="994"/>
      <c r="C21" s="998"/>
      <c r="D21" s="991"/>
      <c r="E21" s="691" t="s">
        <v>148</v>
      </c>
      <c r="F21" s="641">
        <f t="shared" si="0"/>
        <v>99.999999999999986</v>
      </c>
      <c r="G21" s="619">
        <f>G20*100/$F$20</f>
        <v>24.793109272082418</v>
      </c>
      <c r="H21" s="617">
        <f>H20*100/$F$20</f>
        <v>30.923830434048302</v>
      </c>
      <c r="I21" s="617">
        <f>I20*100/$F$20</f>
        <v>13.967235264313461</v>
      </c>
      <c r="J21" s="617">
        <f>J20*100/$F$20</f>
        <v>19.523729099814222</v>
      </c>
      <c r="K21" s="618">
        <f>K20*100/$F$20</f>
        <v>10.792095929741597</v>
      </c>
    </row>
    <row r="22" spans="2:14" x14ac:dyDescent="0.25">
      <c r="B22" s="994"/>
      <c r="C22" s="998" t="s">
        <v>88</v>
      </c>
      <c r="D22" s="990" t="s">
        <v>4</v>
      </c>
      <c r="E22" s="615" t="s">
        <v>147</v>
      </c>
      <c r="F22" s="720">
        <f t="shared" si="0"/>
        <v>11500</v>
      </c>
      <c r="G22" s="721">
        <v>1997</v>
      </c>
      <c r="H22" s="584">
        <v>2975</v>
      </c>
      <c r="I22" s="584">
        <v>1385</v>
      </c>
      <c r="J22" s="584">
        <v>3058</v>
      </c>
      <c r="K22" s="722">
        <v>2085</v>
      </c>
    </row>
    <row r="23" spans="2:14" x14ac:dyDescent="0.25">
      <c r="B23" s="994"/>
      <c r="C23" s="998"/>
      <c r="D23" s="990"/>
      <c r="E23" s="691" t="s">
        <v>148</v>
      </c>
      <c r="F23" s="641">
        <f t="shared" si="0"/>
        <v>100</v>
      </c>
      <c r="G23" s="619">
        <f>G22*100/$F$22</f>
        <v>17.365217391304348</v>
      </c>
      <c r="H23" s="617">
        <f>H22*100/$F$22</f>
        <v>25.869565217391305</v>
      </c>
      <c r="I23" s="617">
        <f>I22*100/$F$22</f>
        <v>12.043478260869565</v>
      </c>
      <c r="J23" s="617">
        <f>J22*100/$F$22</f>
        <v>26.591304347826085</v>
      </c>
      <c r="K23" s="618">
        <f>K22*100/$F$22</f>
        <v>18.130434782608695</v>
      </c>
    </row>
    <row r="24" spans="2:14" x14ac:dyDescent="0.25">
      <c r="B24" s="994"/>
      <c r="C24" s="998"/>
      <c r="D24" s="991" t="s">
        <v>129</v>
      </c>
      <c r="E24" s="711" t="s">
        <v>147</v>
      </c>
      <c r="F24" s="53">
        <f t="shared" si="0"/>
        <v>6117</v>
      </c>
      <c r="G24" s="112">
        <v>1453</v>
      </c>
      <c r="H24" s="14">
        <v>1809</v>
      </c>
      <c r="I24" s="14">
        <v>923</v>
      </c>
      <c r="J24" s="14">
        <v>1201</v>
      </c>
      <c r="K24" s="15">
        <v>731</v>
      </c>
    </row>
    <row r="25" spans="2:14" x14ac:dyDescent="0.25">
      <c r="B25" s="994"/>
      <c r="C25" s="998"/>
      <c r="D25" s="991"/>
      <c r="E25" s="691" t="s">
        <v>148</v>
      </c>
      <c r="F25" s="641">
        <f t="shared" si="0"/>
        <v>100</v>
      </c>
      <c r="G25" s="619">
        <f>G24*100/$F$24</f>
        <v>23.753473925126695</v>
      </c>
      <c r="H25" s="617">
        <f>H24*100/$F$24</f>
        <v>29.573320255026974</v>
      </c>
      <c r="I25" s="617">
        <f>I24*100/$F$24</f>
        <v>15.089095962072912</v>
      </c>
      <c r="J25" s="617">
        <f>J24*100/$F$24</f>
        <v>19.633807421938858</v>
      </c>
      <c r="K25" s="618">
        <f>K24*100/$F$24</f>
        <v>11.95030243583456</v>
      </c>
    </row>
    <row r="26" spans="2:14" x14ac:dyDescent="0.25">
      <c r="B26" s="994"/>
      <c r="C26" s="998" t="s">
        <v>89</v>
      </c>
      <c r="D26" s="990" t="s">
        <v>4</v>
      </c>
      <c r="E26" s="615" t="s">
        <v>147</v>
      </c>
      <c r="F26" s="720">
        <f t="shared" si="0"/>
        <v>12191</v>
      </c>
      <c r="G26" s="721">
        <v>1930</v>
      </c>
      <c r="H26" s="584">
        <v>3116</v>
      </c>
      <c r="I26" s="584">
        <v>1358</v>
      </c>
      <c r="J26" s="584">
        <v>3217</v>
      </c>
      <c r="K26" s="722">
        <v>2570</v>
      </c>
    </row>
    <row r="27" spans="2:14" x14ac:dyDescent="0.25">
      <c r="B27" s="994"/>
      <c r="C27" s="998"/>
      <c r="D27" s="990"/>
      <c r="E27" s="691" t="s">
        <v>148</v>
      </c>
      <c r="F27" s="641">
        <f t="shared" si="0"/>
        <v>100</v>
      </c>
      <c r="G27" s="619">
        <f>G26*100/$F$26</f>
        <v>15.831350996636862</v>
      </c>
      <c r="H27" s="617">
        <f>H26*100/$F$26</f>
        <v>25.559839225658273</v>
      </c>
      <c r="I27" s="617">
        <f>I26*100/$F$26</f>
        <v>11.139365105405627</v>
      </c>
      <c r="J27" s="617">
        <f>J26*100/$F$26</f>
        <v>26.388319251907145</v>
      </c>
      <c r="K27" s="618">
        <f>K26*100/$F$26</f>
        <v>21.081125420392091</v>
      </c>
    </row>
    <row r="28" spans="2:14" x14ac:dyDescent="0.25">
      <c r="B28" s="994"/>
      <c r="C28" s="998"/>
      <c r="D28" s="991" t="s">
        <v>129</v>
      </c>
      <c r="E28" s="711" t="s">
        <v>147</v>
      </c>
      <c r="F28" s="53">
        <f t="shared" si="0"/>
        <v>7150</v>
      </c>
      <c r="G28" s="112">
        <v>1464</v>
      </c>
      <c r="H28" s="14">
        <v>2112</v>
      </c>
      <c r="I28" s="14">
        <v>1029</v>
      </c>
      <c r="J28" s="14">
        <v>1452</v>
      </c>
      <c r="K28" s="15">
        <v>1093</v>
      </c>
    </row>
    <row r="29" spans="2:14" x14ac:dyDescent="0.25">
      <c r="B29" s="994"/>
      <c r="C29" s="998"/>
      <c r="D29" s="991"/>
      <c r="E29" s="691" t="s">
        <v>148</v>
      </c>
      <c r="F29" s="641">
        <f t="shared" si="0"/>
        <v>100</v>
      </c>
      <c r="G29" s="619">
        <f>G28*100/$F$28</f>
        <v>20.475524475524477</v>
      </c>
      <c r="H29" s="617">
        <f>H28*100/$F$28</f>
        <v>29.53846153846154</v>
      </c>
      <c r="I29" s="617">
        <f>I28*100/$F$28</f>
        <v>14.391608391608392</v>
      </c>
      <c r="J29" s="617">
        <f>J28*100/$F$28</f>
        <v>20.307692307692307</v>
      </c>
      <c r="K29" s="618">
        <f>K28*100/$F$28</f>
        <v>15.286713286713287</v>
      </c>
    </row>
    <row r="30" spans="2:14" x14ac:dyDescent="0.25">
      <c r="B30" s="994"/>
      <c r="C30" s="998" t="s">
        <v>90</v>
      </c>
      <c r="D30" s="990" t="s">
        <v>4</v>
      </c>
      <c r="E30" s="615" t="s">
        <v>147</v>
      </c>
      <c r="F30" s="720">
        <f t="shared" si="0"/>
        <v>25472</v>
      </c>
      <c r="G30" s="721">
        <v>2910</v>
      </c>
      <c r="H30" s="584">
        <v>6174</v>
      </c>
      <c r="I30" s="584">
        <v>2418</v>
      </c>
      <c r="J30" s="584">
        <v>7776</v>
      </c>
      <c r="K30" s="722">
        <v>6194</v>
      </c>
      <c r="M30" s="864"/>
      <c r="N30" s="654"/>
    </row>
    <row r="31" spans="2:14" x14ac:dyDescent="0.25">
      <c r="B31" s="994"/>
      <c r="C31" s="998"/>
      <c r="D31" s="990"/>
      <c r="E31" s="691" t="s">
        <v>148</v>
      </c>
      <c r="F31" s="641">
        <f t="shared" si="0"/>
        <v>100</v>
      </c>
      <c r="G31" s="619">
        <f>G30*100/$F$30</f>
        <v>11.424309045226131</v>
      </c>
      <c r="H31" s="617">
        <f>H30*100/$F$30</f>
        <v>24.238379396984925</v>
      </c>
      <c r="I31" s="617">
        <f>I30*100/$F$30</f>
        <v>9.4927763819095485</v>
      </c>
      <c r="J31" s="617">
        <f>J30*100/$F$30</f>
        <v>30.527638190954775</v>
      </c>
      <c r="K31" s="618">
        <f>K30*100/$F$30</f>
        <v>24.316896984924622</v>
      </c>
      <c r="M31" s="864"/>
      <c r="N31" s="654"/>
    </row>
    <row r="32" spans="2:14" x14ac:dyDescent="0.25">
      <c r="B32" s="994"/>
      <c r="C32" s="998"/>
      <c r="D32" s="991" t="s">
        <v>129</v>
      </c>
      <c r="E32" s="711" t="s">
        <v>147</v>
      </c>
      <c r="F32" s="53">
        <f t="shared" si="0"/>
        <v>15916</v>
      </c>
      <c r="G32" s="112">
        <v>2248</v>
      </c>
      <c r="H32" s="14">
        <v>4598</v>
      </c>
      <c r="I32" s="14">
        <v>1962</v>
      </c>
      <c r="J32" s="14">
        <v>4228</v>
      </c>
      <c r="K32" s="15">
        <v>2880</v>
      </c>
    </row>
    <row r="33" spans="2:11" ht="15.75" thickBot="1" x14ac:dyDescent="0.3">
      <c r="B33" s="995"/>
      <c r="C33" s="999"/>
      <c r="D33" s="992"/>
      <c r="E33" s="697" t="s">
        <v>148</v>
      </c>
      <c r="F33" s="642">
        <f t="shared" si="0"/>
        <v>100</v>
      </c>
      <c r="G33" s="631">
        <f>G32*100/$F$32</f>
        <v>14.124151796933903</v>
      </c>
      <c r="H33" s="632">
        <f>H32*100/$F$32</f>
        <v>28.889168132696657</v>
      </c>
      <c r="I33" s="632">
        <f>I32*100/$F$32</f>
        <v>12.327217893943201</v>
      </c>
      <c r="J33" s="632">
        <f>J32*100/$F$32</f>
        <v>26.564463433023374</v>
      </c>
      <c r="K33" s="633">
        <f>K32*100/$F$32</f>
        <v>18.094998743402865</v>
      </c>
    </row>
  </sheetData>
  <mergeCells count="23">
    <mergeCell ref="G4:K4"/>
    <mergeCell ref="C5:E5"/>
    <mergeCell ref="D6:D7"/>
    <mergeCell ref="C26:C29"/>
    <mergeCell ref="D26:D27"/>
    <mergeCell ref="D28:D29"/>
    <mergeCell ref="D14:D15"/>
    <mergeCell ref="D16:D17"/>
    <mergeCell ref="C18:C21"/>
    <mergeCell ref="D18:D19"/>
    <mergeCell ref="D20:D21"/>
    <mergeCell ref="C22:C25"/>
    <mergeCell ref="D22:D23"/>
    <mergeCell ref="D24:D25"/>
    <mergeCell ref="C14:C17"/>
    <mergeCell ref="D12:D13"/>
    <mergeCell ref="D10:D11"/>
    <mergeCell ref="C10:C13"/>
    <mergeCell ref="B10:B33"/>
    <mergeCell ref="D8:D9"/>
    <mergeCell ref="C30:C33"/>
    <mergeCell ref="D30:D31"/>
    <mergeCell ref="D32:D33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N33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103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4" x14ac:dyDescent="0.25">
      <c r="B2" s="171" t="s">
        <v>391</v>
      </c>
    </row>
    <row r="3" spans="1:14" ht="19.5" thickBot="1" x14ac:dyDescent="0.3">
      <c r="B3" s="171" t="s">
        <v>389</v>
      </c>
      <c r="G3" s="616"/>
    </row>
    <row r="4" spans="1:14" ht="18.75" customHeight="1" thickBot="1" x14ac:dyDescent="0.3">
      <c r="B4" s="727" t="s">
        <v>3</v>
      </c>
      <c r="C4" s="728"/>
      <c r="D4" s="728"/>
      <c r="E4" s="729"/>
      <c r="F4" s="730"/>
      <c r="G4" s="1014" t="s">
        <v>390</v>
      </c>
      <c r="H4" s="1015"/>
      <c r="I4" s="1015"/>
      <c r="J4" s="1015"/>
      <c r="K4" s="1015"/>
      <c r="L4" s="747"/>
      <c r="M4" s="748"/>
    </row>
    <row r="5" spans="1:14" ht="45" customHeight="1" thickBot="1" x14ac:dyDescent="0.3">
      <c r="A5" s="652"/>
      <c r="B5" s="731"/>
      <c r="C5" s="985"/>
      <c r="D5" s="985"/>
      <c r="E5" s="986"/>
      <c r="F5" s="732" t="s">
        <v>65</v>
      </c>
      <c r="G5" s="749" t="s">
        <v>78</v>
      </c>
      <c r="H5" s="750" t="s">
        <v>82</v>
      </c>
      <c r="I5" s="750" t="s">
        <v>83</v>
      </c>
      <c r="J5" s="750" t="s">
        <v>84</v>
      </c>
      <c r="K5" s="750" t="s">
        <v>85</v>
      </c>
      <c r="L5" s="750" t="s">
        <v>86</v>
      </c>
      <c r="M5" s="751" t="s">
        <v>79</v>
      </c>
    </row>
    <row r="6" spans="1:14" ht="16.5" customHeight="1" x14ac:dyDescent="0.25">
      <c r="B6" s="643" t="s">
        <v>386</v>
      </c>
      <c r="C6" s="649"/>
      <c r="D6" s="1017" t="s">
        <v>4</v>
      </c>
      <c r="E6" s="626" t="s">
        <v>147</v>
      </c>
      <c r="F6" s="743">
        <f t="shared" ref="F6:F33" si="0">SUM(G6:M6)</f>
        <v>82933</v>
      </c>
      <c r="G6" s="755">
        <v>16838</v>
      </c>
      <c r="H6" s="745">
        <v>20335</v>
      </c>
      <c r="I6" s="745">
        <v>12386</v>
      </c>
      <c r="J6" s="745">
        <v>11865</v>
      </c>
      <c r="K6" s="746">
        <v>6293</v>
      </c>
      <c r="L6" s="746">
        <v>2154</v>
      </c>
      <c r="M6" s="746">
        <v>13062</v>
      </c>
    </row>
    <row r="7" spans="1:14" ht="15" customHeight="1" x14ac:dyDescent="0.25">
      <c r="B7" s="644" t="s">
        <v>402</v>
      </c>
      <c r="C7" s="645"/>
      <c r="D7" s="1018"/>
      <c r="E7" s="742" t="s">
        <v>148</v>
      </c>
      <c r="F7" s="638">
        <f t="shared" si="0"/>
        <v>99.999999999999986</v>
      </c>
      <c r="G7" s="627">
        <f t="shared" ref="G7:M7" si="1">G6*100/$F$6</f>
        <v>20.303136266624865</v>
      </c>
      <c r="H7" s="621">
        <f t="shared" si="1"/>
        <v>24.519793085985071</v>
      </c>
      <c r="I7" s="621">
        <f t="shared" si="1"/>
        <v>14.93494748773106</v>
      </c>
      <c r="J7" s="621">
        <f t="shared" si="1"/>
        <v>14.306729528655662</v>
      </c>
      <c r="K7" s="622">
        <f t="shared" si="1"/>
        <v>7.5880530066439178</v>
      </c>
      <c r="L7" s="622">
        <f t="shared" si="1"/>
        <v>2.5972773202464641</v>
      </c>
      <c r="M7" s="622">
        <f t="shared" si="1"/>
        <v>15.750063304112958</v>
      </c>
    </row>
    <row r="8" spans="1:14" ht="18.75" x14ac:dyDescent="0.25">
      <c r="B8" s="650"/>
      <c r="C8" s="645"/>
      <c r="D8" s="1012" t="s">
        <v>129</v>
      </c>
      <c r="E8" s="740" t="s">
        <v>147</v>
      </c>
      <c r="F8" s="639">
        <f t="shared" si="0"/>
        <v>45024</v>
      </c>
      <c r="G8" s="628">
        <v>9945</v>
      </c>
      <c r="H8" s="624">
        <v>11421</v>
      </c>
      <c r="I8" s="624">
        <v>6743</v>
      </c>
      <c r="J8" s="624">
        <v>5903</v>
      </c>
      <c r="K8" s="625">
        <v>2229</v>
      </c>
      <c r="L8" s="625">
        <v>525</v>
      </c>
      <c r="M8" s="625">
        <v>8258</v>
      </c>
    </row>
    <row r="9" spans="1:14" ht="15.75" customHeight="1" thickBot="1" x14ac:dyDescent="0.3">
      <c r="B9" s="651"/>
      <c r="C9" s="646"/>
      <c r="D9" s="1013"/>
      <c r="E9" s="741" t="s">
        <v>148</v>
      </c>
      <c r="F9" s="640">
        <f t="shared" si="0"/>
        <v>100</v>
      </c>
      <c r="G9" s="634">
        <f t="shared" ref="G9:M9" si="2">G8*100/$F$8</f>
        <v>22.08821961620469</v>
      </c>
      <c r="H9" s="636">
        <f t="shared" si="2"/>
        <v>25.366471215351812</v>
      </c>
      <c r="I9" s="636">
        <f t="shared" si="2"/>
        <v>14.976457000710733</v>
      </c>
      <c r="J9" s="636">
        <f t="shared" si="2"/>
        <v>13.110785358919687</v>
      </c>
      <c r="K9" s="637">
        <f t="shared" si="2"/>
        <v>4.9506929637526653</v>
      </c>
      <c r="L9" s="637">
        <f t="shared" si="2"/>
        <v>1.166044776119403</v>
      </c>
      <c r="M9" s="637">
        <f t="shared" si="2"/>
        <v>18.341329068941008</v>
      </c>
      <c r="N9" s="654"/>
    </row>
    <row r="10" spans="1:14" ht="15" customHeight="1" x14ac:dyDescent="0.25">
      <c r="B10" s="752"/>
      <c r="C10" s="1020" t="s">
        <v>91</v>
      </c>
      <c r="D10" s="997" t="s">
        <v>4</v>
      </c>
      <c r="E10" s="648" t="s">
        <v>147</v>
      </c>
      <c r="F10" s="712">
        <f t="shared" si="0"/>
        <v>7780</v>
      </c>
      <c r="G10" s="756">
        <v>1914</v>
      </c>
      <c r="H10" s="714">
        <v>2073</v>
      </c>
      <c r="I10" s="714">
        <v>1142</v>
      </c>
      <c r="J10" s="714">
        <v>1069</v>
      </c>
      <c r="K10" s="715">
        <v>555</v>
      </c>
      <c r="L10" s="715">
        <v>249</v>
      </c>
      <c r="M10" s="715">
        <v>778</v>
      </c>
    </row>
    <row r="11" spans="1:14" x14ac:dyDescent="0.25">
      <c r="B11" s="753"/>
      <c r="C11" s="1021"/>
      <c r="D11" s="990"/>
      <c r="E11" s="691" t="s">
        <v>148</v>
      </c>
      <c r="F11" s="641">
        <f t="shared" si="0"/>
        <v>100</v>
      </c>
      <c r="G11" s="629">
        <f t="shared" ref="G11:M11" si="3">G10*100/$F$10</f>
        <v>24.601542416452443</v>
      </c>
      <c r="H11" s="617">
        <f t="shared" si="3"/>
        <v>26.645244215938302</v>
      </c>
      <c r="I11" s="617">
        <f t="shared" si="3"/>
        <v>14.678663239074551</v>
      </c>
      <c r="J11" s="617">
        <f t="shared" si="3"/>
        <v>13.740359897172237</v>
      </c>
      <c r="K11" s="618">
        <f t="shared" si="3"/>
        <v>7.1336760925449871</v>
      </c>
      <c r="L11" s="618">
        <f t="shared" si="3"/>
        <v>3.2005141388174807</v>
      </c>
      <c r="M11" s="618">
        <f t="shared" si="3"/>
        <v>10</v>
      </c>
    </row>
    <row r="12" spans="1:14" x14ac:dyDescent="0.25">
      <c r="B12" s="753"/>
      <c r="C12" s="1021"/>
      <c r="D12" s="991" t="s">
        <v>129</v>
      </c>
      <c r="E12" s="711" t="s">
        <v>147</v>
      </c>
      <c r="F12" s="53">
        <f t="shared" si="0"/>
        <v>3033</v>
      </c>
      <c r="G12" s="13">
        <v>868</v>
      </c>
      <c r="H12" s="14">
        <v>769</v>
      </c>
      <c r="I12" s="14">
        <v>419</v>
      </c>
      <c r="J12" s="14">
        <v>369</v>
      </c>
      <c r="K12" s="15">
        <v>173</v>
      </c>
      <c r="L12" s="15">
        <v>61</v>
      </c>
      <c r="M12" s="15">
        <v>374</v>
      </c>
    </row>
    <row r="13" spans="1:14" x14ac:dyDescent="0.25">
      <c r="B13" s="753"/>
      <c r="C13" s="1021"/>
      <c r="D13" s="991"/>
      <c r="E13" s="691" t="s">
        <v>148</v>
      </c>
      <c r="F13" s="641">
        <f t="shared" si="0"/>
        <v>100</v>
      </c>
      <c r="G13" s="629">
        <f t="shared" ref="G13:M13" si="4">G12*100/$F$12</f>
        <v>28.618529508737225</v>
      </c>
      <c r="H13" s="617">
        <f t="shared" si="4"/>
        <v>25.354434553247611</v>
      </c>
      <c r="I13" s="617">
        <f t="shared" si="4"/>
        <v>13.814704912627761</v>
      </c>
      <c r="J13" s="617">
        <f t="shared" si="4"/>
        <v>12.166172106824925</v>
      </c>
      <c r="K13" s="618">
        <f t="shared" si="4"/>
        <v>5.7039235080778106</v>
      </c>
      <c r="L13" s="618">
        <f t="shared" si="4"/>
        <v>2.0112100230794594</v>
      </c>
      <c r="M13" s="618">
        <f t="shared" si="4"/>
        <v>12.331025387405209</v>
      </c>
    </row>
    <row r="14" spans="1:14" x14ac:dyDescent="0.25">
      <c r="B14" s="1019" t="s">
        <v>387</v>
      </c>
      <c r="C14" s="1009" t="s">
        <v>80</v>
      </c>
      <c r="D14" s="990" t="s">
        <v>4</v>
      </c>
      <c r="E14" s="615" t="s">
        <v>147</v>
      </c>
      <c r="F14" s="720">
        <f t="shared" si="0"/>
        <v>14841</v>
      </c>
      <c r="G14" s="757">
        <v>3446</v>
      </c>
      <c r="H14" s="584">
        <v>3754</v>
      </c>
      <c r="I14" s="584">
        <v>2040</v>
      </c>
      <c r="J14" s="584">
        <v>1895</v>
      </c>
      <c r="K14" s="722">
        <v>975</v>
      </c>
      <c r="L14" s="722">
        <v>402</v>
      </c>
      <c r="M14" s="722">
        <v>2329</v>
      </c>
    </row>
    <row r="15" spans="1:14" x14ac:dyDescent="0.25">
      <c r="B15" s="1019"/>
      <c r="C15" s="1009"/>
      <c r="D15" s="990"/>
      <c r="E15" s="691" t="s">
        <v>148</v>
      </c>
      <c r="F15" s="641">
        <f t="shared" si="0"/>
        <v>100.00000000000001</v>
      </c>
      <c r="G15" s="629">
        <f t="shared" ref="G15:M15" si="5">G14*100/$F$14</f>
        <v>23.2194596051479</v>
      </c>
      <c r="H15" s="617">
        <f t="shared" si="5"/>
        <v>25.29479145610134</v>
      </c>
      <c r="I15" s="617">
        <f t="shared" si="5"/>
        <v>13.745704467353951</v>
      </c>
      <c r="J15" s="617">
        <f t="shared" si="5"/>
        <v>12.768681355703794</v>
      </c>
      <c r="K15" s="618">
        <f t="shared" si="5"/>
        <v>6.5696381645441679</v>
      </c>
      <c r="L15" s="618">
        <f t="shared" si="5"/>
        <v>2.7087123509197495</v>
      </c>
      <c r="M15" s="618">
        <f t="shared" si="5"/>
        <v>15.693012600229094</v>
      </c>
    </row>
    <row r="16" spans="1:14" x14ac:dyDescent="0.25">
      <c r="B16" s="1019"/>
      <c r="C16" s="1009"/>
      <c r="D16" s="991" t="s">
        <v>129</v>
      </c>
      <c r="E16" s="711" t="s">
        <v>147</v>
      </c>
      <c r="F16" s="53">
        <f t="shared" si="0"/>
        <v>6887</v>
      </c>
      <c r="G16" s="13">
        <v>1711</v>
      </c>
      <c r="H16" s="14">
        <v>1720</v>
      </c>
      <c r="I16" s="14">
        <v>928</v>
      </c>
      <c r="J16" s="14">
        <v>853</v>
      </c>
      <c r="K16" s="15">
        <v>368</v>
      </c>
      <c r="L16" s="15">
        <v>128</v>
      </c>
      <c r="M16" s="15">
        <v>1179</v>
      </c>
    </row>
    <row r="17" spans="2:14" x14ac:dyDescent="0.25">
      <c r="B17" s="1019"/>
      <c r="C17" s="1009"/>
      <c r="D17" s="991"/>
      <c r="E17" s="691" t="s">
        <v>148</v>
      </c>
      <c r="F17" s="641">
        <f t="shared" si="0"/>
        <v>100</v>
      </c>
      <c r="G17" s="629">
        <f t="shared" ref="G17:M17" si="6">G16*100/$F$16</f>
        <v>24.843908813706985</v>
      </c>
      <c r="H17" s="617">
        <f t="shared" si="6"/>
        <v>24.974589806882534</v>
      </c>
      <c r="I17" s="617">
        <f t="shared" si="6"/>
        <v>13.474662407434296</v>
      </c>
      <c r="J17" s="617">
        <f t="shared" si="6"/>
        <v>12.385654130971396</v>
      </c>
      <c r="K17" s="618">
        <f t="shared" si="6"/>
        <v>5.3434006098446352</v>
      </c>
      <c r="L17" s="618">
        <f t="shared" si="6"/>
        <v>1.8585741251633512</v>
      </c>
      <c r="M17" s="618">
        <f t="shared" si="6"/>
        <v>17.119210105996807</v>
      </c>
    </row>
    <row r="18" spans="2:14" x14ac:dyDescent="0.25">
      <c r="B18" s="1019"/>
      <c r="C18" s="1009" t="s">
        <v>87</v>
      </c>
      <c r="D18" s="990" t="s">
        <v>4</v>
      </c>
      <c r="E18" s="615" t="s">
        <v>147</v>
      </c>
      <c r="F18" s="720">
        <f t="shared" si="0"/>
        <v>11149</v>
      </c>
      <c r="G18" s="757">
        <v>2423</v>
      </c>
      <c r="H18" s="584">
        <v>2940</v>
      </c>
      <c r="I18" s="584">
        <v>1547</v>
      </c>
      <c r="J18" s="584">
        <v>1366</v>
      </c>
      <c r="K18" s="722">
        <v>712</v>
      </c>
      <c r="L18" s="722">
        <v>369</v>
      </c>
      <c r="M18" s="722">
        <v>1792</v>
      </c>
    </row>
    <row r="19" spans="2:14" x14ac:dyDescent="0.25">
      <c r="B19" s="753"/>
      <c r="C19" s="1009"/>
      <c r="D19" s="990"/>
      <c r="E19" s="691" t="s">
        <v>148</v>
      </c>
      <c r="F19" s="641">
        <f t="shared" si="0"/>
        <v>99.999999999999986</v>
      </c>
      <c r="G19" s="629">
        <f t="shared" ref="G19:M19" si="7">G18*100/$F$18</f>
        <v>21.732890842228002</v>
      </c>
      <c r="H19" s="617">
        <f t="shared" si="7"/>
        <v>26.370078033904385</v>
      </c>
      <c r="I19" s="617">
        <f t="shared" si="7"/>
        <v>13.875683917840165</v>
      </c>
      <c r="J19" s="617">
        <f t="shared" si="7"/>
        <v>12.252219930038569</v>
      </c>
      <c r="K19" s="618">
        <f t="shared" si="7"/>
        <v>6.3862229796394292</v>
      </c>
      <c r="L19" s="618">
        <f t="shared" si="7"/>
        <v>3.3097138756839177</v>
      </c>
      <c r="M19" s="618">
        <f t="shared" si="7"/>
        <v>16.073190420665529</v>
      </c>
    </row>
    <row r="20" spans="2:14" x14ac:dyDescent="0.25">
      <c r="B20" s="753"/>
      <c r="C20" s="1009"/>
      <c r="D20" s="991" t="s">
        <v>129</v>
      </c>
      <c r="E20" s="711" t="s">
        <v>147</v>
      </c>
      <c r="F20" s="53">
        <f t="shared" si="0"/>
        <v>5921</v>
      </c>
      <c r="G20" s="13">
        <v>1374</v>
      </c>
      <c r="H20" s="14">
        <v>1598</v>
      </c>
      <c r="I20" s="14">
        <v>832</v>
      </c>
      <c r="J20" s="14">
        <v>704</v>
      </c>
      <c r="K20" s="15">
        <v>301</v>
      </c>
      <c r="L20" s="15">
        <v>128</v>
      </c>
      <c r="M20" s="15">
        <v>984</v>
      </c>
    </row>
    <row r="21" spans="2:14" x14ac:dyDescent="0.25">
      <c r="B21" s="753"/>
      <c r="C21" s="1009"/>
      <c r="D21" s="991"/>
      <c r="E21" s="691" t="s">
        <v>148</v>
      </c>
      <c r="F21" s="641">
        <f t="shared" si="0"/>
        <v>99.999999999999986</v>
      </c>
      <c r="G21" s="629">
        <f t="shared" ref="G21:M21" si="8">G20*100/$F$20</f>
        <v>23.205539604796488</v>
      </c>
      <c r="H21" s="617">
        <f t="shared" si="8"/>
        <v>26.988684343860836</v>
      </c>
      <c r="I21" s="617">
        <f t="shared" si="8"/>
        <v>14.051680459381862</v>
      </c>
      <c r="J21" s="617">
        <f t="shared" si="8"/>
        <v>11.889883465630806</v>
      </c>
      <c r="K21" s="618">
        <f t="shared" si="8"/>
        <v>5.0836007431177164</v>
      </c>
      <c r="L21" s="618">
        <f t="shared" si="8"/>
        <v>2.1617969937510555</v>
      </c>
      <c r="M21" s="618">
        <f t="shared" si="8"/>
        <v>16.618814389461239</v>
      </c>
    </row>
    <row r="22" spans="2:14" x14ac:dyDescent="0.25">
      <c r="B22" s="753"/>
      <c r="C22" s="1009" t="s">
        <v>88</v>
      </c>
      <c r="D22" s="990" t="s">
        <v>4</v>
      </c>
      <c r="E22" s="615" t="s">
        <v>147</v>
      </c>
      <c r="F22" s="720">
        <f t="shared" si="0"/>
        <v>11500</v>
      </c>
      <c r="G22" s="757">
        <v>2207</v>
      </c>
      <c r="H22" s="584">
        <v>2873</v>
      </c>
      <c r="I22" s="584">
        <v>1987</v>
      </c>
      <c r="J22" s="584">
        <v>1793</v>
      </c>
      <c r="K22" s="722">
        <v>992</v>
      </c>
      <c r="L22" s="722">
        <v>366</v>
      </c>
      <c r="M22" s="722">
        <v>1282</v>
      </c>
    </row>
    <row r="23" spans="2:14" x14ac:dyDescent="0.25">
      <c r="B23" s="753"/>
      <c r="C23" s="1009"/>
      <c r="D23" s="990"/>
      <c r="E23" s="691" t="s">
        <v>148</v>
      </c>
      <c r="F23" s="641">
        <f t="shared" si="0"/>
        <v>100</v>
      </c>
      <c r="G23" s="629">
        <f t="shared" ref="G23:M23" si="9">G22*100/$F$22</f>
        <v>19.191304347826087</v>
      </c>
      <c r="H23" s="617">
        <f t="shared" si="9"/>
        <v>24.982608695652175</v>
      </c>
      <c r="I23" s="617">
        <f t="shared" si="9"/>
        <v>17.278260869565216</v>
      </c>
      <c r="J23" s="617">
        <f t="shared" si="9"/>
        <v>15.591304347826087</v>
      </c>
      <c r="K23" s="618">
        <f t="shared" si="9"/>
        <v>8.6260869565217391</v>
      </c>
      <c r="L23" s="618">
        <f t="shared" si="9"/>
        <v>3.1826086956521737</v>
      </c>
      <c r="M23" s="618">
        <f t="shared" si="9"/>
        <v>11.147826086956522</v>
      </c>
    </row>
    <row r="24" spans="2:14" ht="15" customHeight="1" x14ac:dyDescent="0.25">
      <c r="B24" s="1019"/>
      <c r="C24" s="1009"/>
      <c r="D24" s="991" t="s">
        <v>129</v>
      </c>
      <c r="E24" s="711" t="s">
        <v>147</v>
      </c>
      <c r="F24" s="53">
        <f t="shared" si="0"/>
        <v>6117</v>
      </c>
      <c r="G24" s="13">
        <v>1305</v>
      </c>
      <c r="H24" s="14">
        <v>1626</v>
      </c>
      <c r="I24" s="14">
        <v>1091</v>
      </c>
      <c r="J24" s="14">
        <v>917</v>
      </c>
      <c r="K24" s="15">
        <v>357</v>
      </c>
      <c r="L24" s="15">
        <v>71</v>
      </c>
      <c r="M24" s="15">
        <v>750</v>
      </c>
    </row>
    <row r="25" spans="2:14" x14ac:dyDescent="0.25">
      <c r="B25" s="1019"/>
      <c r="C25" s="1009"/>
      <c r="D25" s="991"/>
      <c r="E25" s="691" t="s">
        <v>148</v>
      </c>
      <c r="F25" s="641">
        <f t="shared" si="0"/>
        <v>99.999999999999986</v>
      </c>
      <c r="G25" s="629">
        <f t="shared" ref="G25:M25" si="10">G24*100/$F$24</f>
        <v>21.333987248651301</v>
      </c>
      <c r="H25" s="617">
        <f t="shared" si="10"/>
        <v>26.581657675331044</v>
      </c>
      <c r="I25" s="617">
        <f t="shared" si="10"/>
        <v>17.83554029753147</v>
      </c>
      <c r="J25" s="617">
        <f t="shared" si="10"/>
        <v>14.991008664377963</v>
      </c>
      <c r="K25" s="618">
        <f t="shared" si="10"/>
        <v>5.8361942128494357</v>
      </c>
      <c r="L25" s="618">
        <f t="shared" si="10"/>
        <v>1.1606996893902239</v>
      </c>
      <c r="M25" s="618">
        <f t="shared" si="10"/>
        <v>12.260912211868563</v>
      </c>
    </row>
    <row r="26" spans="2:14" x14ac:dyDescent="0.25">
      <c r="B26" s="1019"/>
      <c r="C26" s="1009" t="s">
        <v>89</v>
      </c>
      <c r="D26" s="990" t="s">
        <v>4</v>
      </c>
      <c r="E26" s="615" t="s">
        <v>147</v>
      </c>
      <c r="F26" s="720">
        <f t="shared" si="0"/>
        <v>12191</v>
      </c>
      <c r="G26" s="757">
        <v>2453</v>
      </c>
      <c r="H26" s="584">
        <v>3095</v>
      </c>
      <c r="I26" s="584">
        <v>1875</v>
      </c>
      <c r="J26" s="584">
        <v>1689</v>
      </c>
      <c r="K26" s="722">
        <v>915</v>
      </c>
      <c r="L26" s="722">
        <v>275</v>
      </c>
      <c r="M26" s="722">
        <v>1889</v>
      </c>
    </row>
    <row r="27" spans="2:14" x14ac:dyDescent="0.25">
      <c r="B27" s="1019"/>
      <c r="C27" s="1009"/>
      <c r="D27" s="990"/>
      <c r="E27" s="691" t="s">
        <v>148</v>
      </c>
      <c r="F27" s="641">
        <f t="shared" si="0"/>
        <v>100</v>
      </c>
      <c r="G27" s="629">
        <f t="shared" ref="G27:M27" si="11">G26*100/$F$26</f>
        <v>20.12140103354934</v>
      </c>
      <c r="H27" s="617">
        <f t="shared" si="11"/>
        <v>25.387581002378806</v>
      </c>
      <c r="I27" s="617">
        <f t="shared" si="11"/>
        <v>15.380198507095399</v>
      </c>
      <c r="J27" s="617">
        <f t="shared" si="11"/>
        <v>13.854482815191535</v>
      </c>
      <c r="K27" s="618">
        <f t="shared" si="11"/>
        <v>7.5055368714625548</v>
      </c>
      <c r="L27" s="618">
        <f t="shared" si="11"/>
        <v>2.2557624477073253</v>
      </c>
      <c r="M27" s="618">
        <f t="shared" si="11"/>
        <v>15.495037322615044</v>
      </c>
    </row>
    <row r="28" spans="2:14" x14ac:dyDescent="0.25">
      <c r="B28" s="1019"/>
      <c r="C28" s="1009"/>
      <c r="D28" s="991" t="s">
        <v>129</v>
      </c>
      <c r="E28" s="711" t="s">
        <v>147</v>
      </c>
      <c r="F28" s="53">
        <f t="shared" si="0"/>
        <v>7150</v>
      </c>
      <c r="G28" s="13">
        <v>1608</v>
      </c>
      <c r="H28" s="14">
        <v>1942</v>
      </c>
      <c r="I28" s="14">
        <v>1133</v>
      </c>
      <c r="J28" s="14">
        <v>879</v>
      </c>
      <c r="K28" s="15">
        <v>282</v>
      </c>
      <c r="L28" s="15">
        <v>51</v>
      </c>
      <c r="M28" s="15">
        <v>1255</v>
      </c>
    </row>
    <row r="29" spans="2:14" x14ac:dyDescent="0.25">
      <c r="B29" s="753"/>
      <c r="C29" s="1009"/>
      <c r="D29" s="991"/>
      <c r="E29" s="691" t="s">
        <v>148</v>
      </c>
      <c r="F29" s="641">
        <f t="shared" si="0"/>
        <v>100</v>
      </c>
      <c r="G29" s="629">
        <f t="shared" ref="G29:M29" si="12">G28*100/$F$28</f>
        <v>22.48951048951049</v>
      </c>
      <c r="H29" s="617">
        <f t="shared" si="12"/>
        <v>27.16083916083916</v>
      </c>
      <c r="I29" s="617">
        <f t="shared" si="12"/>
        <v>15.846153846153847</v>
      </c>
      <c r="J29" s="617">
        <f t="shared" si="12"/>
        <v>12.293706293706293</v>
      </c>
      <c r="K29" s="618">
        <f t="shared" si="12"/>
        <v>3.9440559440559442</v>
      </c>
      <c r="L29" s="618">
        <f t="shared" si="12"/>
        <v>0.71328671328671334</v>
      </c>
      <c r="M29" s="618">
        <f t="shared" si="12"/>
        <v>17.552447552447553</v>
      </c>
    </row>
    <row r="30" spans="2:14" x14ac:dyDescent="0.25">
      <c r="B30" s="753"/>
      <c r="C30" s="1009" t="s">
        <v>90</v>
      </c>
      <c r="D30" s="990" t="s">
        <v>4</v>
      </c>
      <c r="E30" s="615" t="s">
        <v>147</v>
      </c>
      <c r="F30" s="720">
        <f t="shared" si="0"/>
        <v>25472</v>
      </c>
      <c r="G30" s="757">
        <v>4395</v>
      </c>
      <c r="H30" s="584">
        <v>5600</v>
      </c>
      <c r="I30" s="584">
        <v>3795</v>
      </c>
      <c r="J30" s="584">
        <v>4053</v>
      </c>
      <c r="K30" s="722">
        <v>2144</v>
      </c>
      <c r="L30" s="722">
        <v>493</v>
      </c>
      <c r="M30" s="722">
        <v>4992</v>
      </c>
    </row>
    <row r="31" spans="2:14" x14ac:dyDescent="0.25">
      <c r="B31" s="753"/>
      <c r="C31" s="1009"/>
      <c r="D31" s="990"/>
      <c r="E31" s="691" t="s">
        <v>148</v>
      </c>
      <c r="F31" s="641">
        <f t="shared" si="0"/>
        <v>100</v>
      </c>
      <c r="G31" s="629">
        <f t="shared" ref="G31:M31" si="13">G30*100/$F$30</f>
        <v>17.254239949748744</v>
      </c>
      <c r="H31" s="617">
        <f t="shared" si="13"/>
        <v>21.984924623115578</v>
      </c>
      <c r="I31" s="617">
        <f t="shared" si="13"/>
        <v>14.898712311557789</v>
      </c>
      <c r="J31" s="617">
        <f t="shared" si="13"/>
        <v>15.9115891959799</v>
      </c>
      <c r="K31" s="618">
        <f t="shared" si="13"/>
        <v>8.4170854271356781</v>
      </c>
      <c r="L31" s="618">
        <f t="shared" si="13"/>
        <v>1.9354585427135678</v>
      </c>
      <c r="M31" s="618">
        <f t="shared" si="13"/>
        <v>19.597989949748744</v>
      </c>
      <c r="N31" s="654"/>
    </row>
    <row r="32" spans="2:14" x14ac:dyDescent="0.25">
      <c r="B32" s="753"/>
      <c r="C32" s="1009"/>
      <c r="D32" s="991" t="s">
        <v>129</v>
      </c>
      <c r="E32" s="711" t="s">
        <v>147</v>
      </c>
      <c r="F32" s="53">
        <f t="shared" si="0"/>
        <v>15916</v>
      </c>
      <c r="G32" s="13">
        <v>3079</v>
      </c>
      <c r="H32" s="14">
        <v>3766</v>
      </c>
      <c r="I32" s="14">
        <v>2340</v>
      </c>
      <c r="J32" s="14">
        <v>2181</v>
      </c>
      <c r="K32" s="15">
        <v>748</v>
      </c>
      <c r="L32" s="15">
        <v>86</v>
      </c>
      <c r="M32" s="15">
        <v>3716</v>
      </c>
    </row>
    <row r="33" spans="2:14" ht="15.75" thickBot="1" x14ac:dyDescent="0.3">
      <c r="B33" s="754"/>
      <c r="C33" s="1010"/>
      <c r="D33" s="992"/>
      <c r="E33" s="697" t="s">
        <v>148</v>
      </c>
      <c r="F33" s="642">
        <f t="shared" si="0"/>
        <v>100</v>
      </c>
      <c r="G33" s="630">
        <f t="shared" ref="G33:M33" si="14">G32*100/$F$32</f>
        <v>19.345312892686604</v>
      </c>
      <c r="H33" s="632">
        <f t="shared" si="14"/>
        <v>23.661724051269164</v>
      </c>
      <c r="I33" s="632">
        <f t="shared" si="14"/>
        <v>14.702186479014827</v>
      </c>
      <c r="J33" s="632">
        <f t="shared" si="14"/>
        <v>13.703191756722795</v>
      </c>
      <c r="K33" s="633">
        <f t="shared" si="14"/>
        <v>4.699673284744911</v>
      </c>
      <c r="L33" s="633">
        <f t="shared" si="14"/>
        <v>0.5403367680321689</v>
      </c>
      <c r="M33" s="633">
        <f t="shared" si="14"/>
        <v>23.34757476752953</v>
      </c>
      <c r="N33" s="654"/>
    </row>
  </sheetData>
  <mergeCells count="24">
    <mergeCell ref="G4:K4"/>
    <mergeCell ref="C5:E5"/>
    <mergeCell ref="B24:B28"/>
    <mergeCell ref="B14:B18"/>
    <mergeCell ref="C26:C29"/>
    <mergeCell ref="D26:D27"/>
    <mergeCell ref="D28:D29"/>
    <mergeCell ref="D6:D7"/>
    <mergeCell ref="D8:D9"/>
    <mergeCell ref="C10:C13"/>
    <mergeCell ref="D10:D11"/>
    <mergeCell ref="D12:D13"/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K31"/>
  <sheetViews>
    <sheetView workbookViewId="0">
      <selection activeCell="B1" sqref="B1"/>
    </sheetView>
  </sheetViews>
  <sheetFormatPr defaultRowHeight="15" x14ac:dyDescent="0.25"/>
  <cols>
    <col min="1" max="1" width="3.7109375" style="11" customWidth="1"/>
    <col min="2" max="2" width="22.85546875" style="11" customWidth="1"/>
    <col min="3" max="3" width="11.5703125" style="11" customWidth="1"/>
    <col min="4" max="6" width="10.28515625" style="11" customWidth="1"/>
    <col min="7" max="7" width="13.85546875" style="11" customWidth="1"/>
    <col min="8" max="8" width="10" style="11" customWidth="1"/>
    <col min="9" max="10" width="9.42578125" style="11" bestFit="1" customWidth="1"/>
    <col min="11" max="11" width="10.5703125" style="11" bestFit="1" customWidth="1"/>
    <col min="12" max="16384" width="9.140625" style="11"/>
  </cols>
  <sheetData>
    <row r="2" spans="2:11" x14ac:dyDescent="0.25">
      <c r="B2" s="11" t="s">
        <v>344</v>
      </c>
    </row>
    <row r="3" spans="2:11" x14ac:dyDescent="0.25">
      <c r="B3" s="11" t="s">
        <v>345</v>
      </c>
    </row>
    <row r="4" spans="2:11" ht="15.75" thickBot="1" x14ac:dyDescent="0.3">
      <c r="H4" s="182"/>
    </row>
    <row r="5" spans="2:11" ht="24" customHeight="1" x14ac:dyDescent="0.25">
      <c r="B5" s="371" t="s">
        <v>192</v>
      </c>
      <c r="C5" s="1022" t="s">
        <v>379</v>
      </c>
      <c r="D5" s="1023"/>
      <c r="E5" s="1022" t="s">
        <v>398</v>
      </c>
      <c r="F5" s="1023"/>
      <c r="G5" s="404" t="s">
        <v>297</v>
      </c>
      <c r="H5" s="373"/>
    </row>
    <row r="6" spans="2:11" ht="37.5" customHeight="1" thickBot="1" x14ac:dyDescent="0.3">
      <c r="B6" s="372" t="s">
        <v>192</v>
      </c>
      <c r="C6" s="398" t="s">
        <v>4</v>
      </c>
      <c r="D6" s="399" t="s">
        <v>129</v>
      </c>
      <c r="E6" s="398" t="s">
        <v>4</v>
      </c>
      <c r="F6" s="399" t="s">
        <v>129</v>
      </c>
      <c r="G6" s="390" t="s">
        <v>213</v>
      </c>
      <c r="H6" s="368" t="s">
        <v>298</v>
      </c>
    </row>
    <row r="7" spans="2:11" ht="27.75" customHeight="1" thickBot="1" x14ac:dyDescent="0.3">
      <c r="B7" s="203" t="s">
        <v>28</v>
      </c>
      <c r="C7" s="67">
        <f>SUM(C10:C30)</f>
        <v>57241</v>
      </c>
      <c r="D7" s="69">
        <f>SUM(D10:D30)</f>
        <v>30739</v>
      </c>
      <c r="E7" s="67">
        <f>SUM(E10:E30)</f>
        <v>52334</v>
      </c>
      <c r="F7" s="69">
        <f>SUM(F10:F30)</f>
        <v>28560</v>
      </c>
      <c r="G7" s="206">
        <f>SUM(E7-C7)</f>
        <v>-4907</v>
      </c>
      <c r="H7" s="205">
        <f>G7/C7*100</f>
        <v>-8.5725266854177953</v>
      </c>
      <c r="I7" s="460"/>
      <c r="J7" s="653"/>
      <c r="K7" s="485"/>
    </row>
    <row r="8" spans="2:11" ht="45.75" thickBot="1" x14ac:dyDescent="0.3">
      <c r="B8" s="783" t="s">
        <v>212</v>
      </c>
      <c r="C8" s="780">
        <v>8699</v>
      </c>
      <c r="D8" s="781">
        <v>4867</v>
      </c>
      <c r="E8" s="780">
        <v>8009</v>
      </c>
      <c r="F8" s="781">
        <v>4600</v>
      </c>
      <c r="G8" s="782">
        <f>SUM(E8-C8)</f>
        <v>-690</v>
      </c>
      <c r="H8" s="174">
        <f>G8/C8*100</f>
        <v>-7.9319462007127246</v>
      </c>
    </row>
    <row r="9" spans="2:11" ht="33.75" customHeight="1" thickBot="1" x14ac:dyDescent="0.3">
      <c r="B9" s="222" t="s">
        <v>214</v>
      </c>
      <c r="C9" s="400"/>
      <c r="D9" s="224"/>
      <c r="E9" s="223"/>
      <c r="F9" s="223"/>
      <c r="G9" s="224"/>
      <c r="H9" s="225"/>
    </row>
    <row r="10" spans="2:11" x14ac:dyDescent="0.25">
      <c r="B10" s="360" t="s">
        <v>29</v>
      </c>
      <c r="C10" s="58">
        <v>808</v>
      </c>
      <c r="D10" s="401">
        <v>455</v>
      </c>
      <c r="E10" s="58">
        <v>710</v>
      </c>
      <c r="F10" s="401">
        <v>392</v>
      </c>
      <c r="G10" s="405">
        <f t="shared" ref="G10:G30" si="0">SUM(E10-C10)</f>
        <v>-98</v>
      </c>
      <c r="H10" s="210">
        <f t="shared" ref="H10:H30" si="1">G10/C10*100</f>
        <v>-12.128712871287128</v>
      </c>
    </row>
    <row r="11" spans="2:11" ht="16.5" customHeight="1" x14ac:dyDescent="0.25">
      <c r="B11" s="231" t="s">
        <v>30</v>
      </c>
      <c r="C11" s="13">
        <v>4331</v>
      </c>
      <c r="D11" s="402">
        <v>2393</v>
      </c>
      <c r="E11" s="13">
        <v>4015</v>
      </c>
      <c r="F11" s="402">
        <v>2195</v>
      </c>
      <c r="G11" s="406">
        <f t="shared" si="0"/>
        <v>-316</v>
      </c>
      <c r="H11" s="382">
        <f t="shared" si="1"/>
        <v>-7.296236435003463</v>
      </c>
    </row>
    <row r="12" spans="2:11" ht="18" customHeight="1" x14ac:dyDescent="0.25">
      <c r="B12" s="231" t="s">
        <v>31</v>
      </c>
      <c r="C12" s="13">
        <v>2432</v>
      </c>
      <c r="D12" s="402">
        <v>1513</v>
      </c>
      <c r="E12" s="13">
        <v>2024</v>
      </c>
      <c r="F12" s="402">
        <v>1315</v>
      </c>
      <c r="G12" s="406">
        <f t="shared" si="0"/>
        <v>-408</v>
      </c>
      <c r="H12" s="382">
        <f t="shared" si="1"/>
        <v>-16.776315789473685</v>
      </c>
    </row>
    <row r="13" spans="2:11" x14ac:dyDescent="0.25">
      <c r="B13" s="231" t="s">
        <v>32</v>
      </c>
      <c r="C13" s="13">
        <v>4340</v>
      </c>
      <c r="D13" s="402">
        <v>2216</v>
      </c>
      <c r="E13" s="13">
        <v>4039</v>
      </c>
      <c r="F13" s="402">
        <v>2147</v>
      </c>
      <c r="G13" s="406">
        <f t="shared" si="0"/>
        <v>-301</v>
      </c>
      <c r="H13" s="382">
        <f t="shared" si="1"/>
        <v>-6.935483870967742</v>
      </c>
    </row>
    <row r="14" spans="2:11" x14ac:dyDescent="0.25">
      <c r="B14" s="231" t="s">
        <v>33</v>
      </c>
      <c r="C14" s="13">
        <v>4007</v>
      </c>
      <c r="D14" s="402">
        <v>2456</v>
      </c>
      <c r="E14" s="13">
        <v>3654</v>
      </c>
      <c r="F14" s="402">
        <v>2290</v>
      </c>
      <c r="G14" s="406">
        <f t="shared" si="0"/>
        <v>-353</v>
      </c>
      <c r="H14" s="382">
        <f t="shared" si="1"/>
        <v>-8.8095832293486396</v>
      </c>
    </row>
    <row r="15" spans="2:11" ht="15.75" customHeight="1" x14ac:dyDescent="0.25">
      <c r="B15" s="231" t="s">
        <v>34</v>
      </c>
      <c r="C15" s="13">
        <v>2023</v>
      </c>
      <c r="D15" s="402">
        <v>1057</v>
      </c>
      <c r="E15" s="13">
        <v>1719</v>
      </c>
      <c r="F15" s="402">
        <v>876</v>
      </c>
      <c r="G15" s="406">
        <f t="shared" si="0"/>
        <v>-304</v>
      </c>
      <c r="H15" s="382">
        <f t="shared" si="1"/>
        <v>-15.027187345526446</v>
      </c>
    </row>
    <row r="16" spans="2:11" x14ac:dyDescent="0.25">
      <c r="B16" s="231" t="s">
        <v>35</v>
      </c>
      <c r="C16" s="13">
        <v>2327</v>
      </c>
      <c r="D16" s="402">
        <v>1263</v>
      </c>
      <c r="E16" s="13">
        <v>1950</v>
      </c>
      <c r="F16" s="402">
        <v>1069</v>
      </c>
      <c r="G16" s="406">
        <f>SUM(E16-C16)</f>
        <v>-377</v>
      </c>
      <c r="H16" s="382">
        <f>G16/C16*100</f>
        <v>-16.201117318435752</v>
      </c>
    </row>
    <row r="17" spans="2:8" x14ac:dyDescent="0.25">
      <c r="B17" s="231" t="s">
        <v>36</v>
      </c>
      <c r="C17" s="13">
        <v>1662</v>
      </c>
      <c r="D17" s="402">
        <v>805</v>
      </c>
      <c r="E17" s="13">
        <v>1581</v>
      </c>
      <c r="F17" s="402">
        <v>768</v>
      </c>
      <c r="G17" s="406">
        <f t="shared" si="0"/>
        <v>-81</v>
      </c>
      <c r="H17" s="382">
        <f t="shared" si="1"/>
        <v>-4.8736462093862816</v>
      </c>
    </row>
    <row r="18" spans="2:8" x14ac:dyDescent="0.25">
      <c r="B18" s="231" t="s">
        <v>37</v>
      </c>
      <c r="C18" s="13">
        <v>2994</v>
      </c>
      <c r="D18" s="402">
        <v>1511</v>
      </c>
      <c r="E18" s="13">
        <v>2785</v>
      </c>
      <c r="F18" s="402">
        <v>1417</v>
      </c>
      <c r="G18" s="406">
        <f t="shared" si="0"/>
        <v>-209</v>
      </c>
      <c r="H18" s="382">
        <f t="shared" si="1"/>
        <v>-6.9806279225116894</v>
      </c>
    </row>
    <row r="19" spans="2:8" x14ac:dyDescent="0.25">
      <c r="B19" s="231" t="s">
        <v>38</v>
      </c>
      <c r="C19" s="13">
        <v>1587</v>
      </c>
      <c r="D19" s="402">
        <v>741</v>
      </c>
      <c r="E19" s="13">
        <v>1425</v>
      </c>
      <c r="F19" s="402">
        <v>724</v>
      </c>
      <c r="G19" s="406">
        <f t="shared" si="0"/>
        <v>-162</v>
      </c>
      <c r="H19" s="382">
        <f t="shared" si="1"/>
        <v>-10.207939508506616</v>
      </c>
    </row>
    <row r="20" spans="2:8" x14ac:dyDescent="0.25">
      <c r="B20" s="231" t="s">
        <v>39</v>
      </c>
      <c r="C20" s="13">
        <v>2843</v>
      </c>
      <c r="D20" s="402">
        <v>1387</v>
      </c>
      <c r="E20" s="13">
        <v>2803</v>
      </c>
      <c r="F20" s="402">
        <v>1430</v>
      </c>
      <c r="G20" s="406">
        <f t="shared" si="0"/>
        <v>-40</v>
      </c>
      <c r="H20" s="382">
        <f t="shared" si="1"/>
        <v>-1.4069644741470277</v>
      </c>
    </row>
    <row r="21" spans="2:8" x14ac:dyDescent="0.25">
      <c r="B21" s="231" t="s">
        <v>40</v>
      </c>
      <c r="C21" s="13">
        <v>1889</v>
      </c>
      <c r="D21" s="402">
        <v>1175</v>
      </c>
      <c r="E21" s="13">
        <v>1470</v>
      </c>
      <c r="F21" s="402">
        <v>902</v>
      </c>
      <c r="G21" s="406">
        <f t="shared" si="0"/>
        <v>-419</v>
      </c>
      <c r="H21" s="382">
        <f t="shared" si="1"/>
        <v>-22.181048173636846</v>
      </c>
    </row>
    <row r="22" spans="2:8" x14ac:dyDescent="0.25">
      <c r="B22" s="231" t="s">
        <v>41</v>
      </c>
      <c r="C22" s="13">
        <v>2667</v>
      </c>
      <c r="D22" s="402">
        <v>1346</v>
      </c>
      <c r="E22" s="13">
        <v>2513</v>
      </c>
      <c r="F22" s="402">
        <v>1330</v>
      </c>
      <c r="G22" s="406">
        <f t="shared" si="0"/>
        <v>-154</v>
      </c>
      <c r="H22" s="382">
        <f>G22/C22*100</f>
        <v>-5.7742782152230969</v>
      </c>
    </row>
    <row r="23" spans="2:8" x14ac:dyDescent="0.25">
      <c r="B23" s="232" t="s">
        <v>42</v>
      </c>
      <c r="C23" s="13">
        <v>4068</v>
      </c>
      <c r="D23" s="402">
        <v>2070</v>
      </c>
      <c r="E23" s="13">
        <v>3691</v>
      </c>
      <c r="F23" s="402">
        <v>1916</v>
      </c>
      <c r="G23" s="406">
        <f t="shared" si="0"/>
        <v>-377</v>
      </c>
      <c r="H23" s="382">
        <f t="shared" si="1"/>
        <v>-9.2674532940019656</v>
      </c>
    </row>
    <row r="24" spans="2:8" x14ac:dyDescent="0.25">
      <c r="B24" s="232" t="s">
        <v>43</v>
      </c>
      <c r="C24" s="13">
        <v>3477</v>
      </c>
      <c r="D24" s="402">
        <v>1930</v>
      </c>
      <c r="E24" s="13">
        <v>3041</v>
      </c>
      <c r="F24" s="402">
        <v>1712</v>
      </c>
      <c r="G24" s="406">
        <f t="shared" si="0"/>
        <v>-436</v>
      </c>
      <c r="H24" s="382">
        <f t="shared" si="1"/>
        <v>-12.539545585274661</v>
      </c>
    </row>
    <row r="25" spans="2:8" x14ac:dyDescent="0.25">
      <c r="B25" s="232" t="s">
        <v>44</v>
      </c>
      <c r="C25" s="13">
        <v>2524</v>
      </c>
      <c r="D25" s="402">
        <v>1412</v>
      </c>
      <c r="E25" s="13">
        <v>2459</v>
      </c>
      <c r="F25" s="402">
        <v>1384</v>
      </c>
      <c r="G25" s="406">
        <f t="shared" si="0"/>
        <v>-65</v>
      </c>
      <c r="H25" s="382">
        <f t="shared" si="1"/>
        <v>-2.5752773375594296</v>
      </c>
    </row>
    <row r="26" spans="2:8" x14ac:dyDescent="0.25">
      <c r="B26" s="232" t="s">
        <v>45</v>
      </c>
      <c r="C26" s="13">
        <v>5407</v>
      </c>
      <c r="D26" s="402">
        <v>2671</v>
      </c>
      <c r="E26" s="13">
        <v>5265</v>
      </c>
      <c r="F26" s="402">
        <v>2724</v>
      </c>
      <c r="G26" s="406">
        <f t="shared" si="0"/>
        <v>-142</v>
      </c>
      <c r="H26" s="382">
        <f t="shared" si="1"/>
        <v>-2.6262252635472536</v>
      </c>
    </row>
    <row r="27" spans="2:8" x14ac:dyDescent="0.25">
      <c r="B27" s="232" t="s">
        <v>46</v>
      </c>
      <c r="C27" s="13">
        <v>1718</v>
      </c>
      <c r="D27" s="402">
        <v>919</v>
      </c>
      <c r="E27" s="13">
        <v>1614</v>
      </c>
      <c r="F27" s="402">
        <v>898</v>
      </c>
      <c r="G27" s="406">
        <f t="shared" si="0"/>
        <v>-104</v>
      </c>
      <c r="H27" s="382">
        <f t="shared" si="1"/>
        <v>-6.0535506402793944</v>
      </c>
    </row>
    <row r="28" spans="2:8" x14ac:dyDescent="0.25">
      <c r="B28" s="232" t="s">
        <v>47</v>
      </c>
      <c r="C28" s="13">
        <v>1077</v>
      </c>
      <c r="D28" s="402">
        <v>606</v>
      </c>
      <c r="E28" s="13">
        <v>991</v>
      </c>
      <c r="F28" s="402">
        <v>554</v>
      </c>
      <c r="G28" s="406">
        <f t="shared" si="0"/>
        <v>-86</v>
      </c>
      <c r="H28" s="382">
        <f t="shared" si="1"/>
        <v>-7.9851439182915511</v>
      </c>
    </row>
    <row r="29" spans="2:8" x14ac:dyDescent="0.25">
      <c r="B29" s="232" t="s">
        <v>48</v>
      </c>
      <c r="C29" s="13">
        <v>3574</v>
      </c>
      <c r="D29" s="402">
        <v>1936</v>
      </c>
      <c r="E29" s="13">
        <v>3330</v>
      </c>
      <c r="F29" s="402">
        <v>1790</v>
      </c>
      <c r="G29" s="406">
        <f t="shared" si="0"/>
        <v>-244</v>
      </c>
      <c r="H29" s="382">
        <f t="shared" si="1"/>
        <v>-6.8270844991606046</v>
      </c>
    </row>
    <row r="30" spans="2:8" ht="15.75" thickBot="1" x14ac:dyDescent="0.3">
      <c r="B30" s="233" t="s">
        <v>49</v>
      </c>
      <c r="C30" s="21">
        <v>1486</v>
      </c>
      <c r="D30" s="403">
        <v>877</v>
      </c>
      <c r="E30" s="21">
        <v>1255</v>
      </c>
      <c r="F30" s="403">
        <v>727</v>
      </c>
      <c r="G30" s="407">
        <f t="shared" si="0"/>
        <v>-231</v>
      </c>
      <c r="H30" s="174">
        <f t="shared" si="1"/>
        <v>-15.545087483176312</v>
      </c>
    </row>
    <row r="31" spans="2:8" x14ac:dyDescent="0.25">
      <c r="F31" s="73"/>
    </row>
  </sheetData>
  <mergeCells count="2">
    <mergeCell ref="C5:D5"/>
    <mergeCell ref="E5:F5"/>
  </mergeCells>
  <printOptions horizontalCentered="1"/>
  <pageMargins left="0" right="0" top="1.0236220472440944" bottom="0" header="0" footer="0"/>
  <pageSetup paperSize="9"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3"/>
  <sheetViews>
    <sheetView zoomScale="120" zoomScaleNormal="120" workbookViewId="0">
      <selection activeCell="B1" sqref="B1"/>
    </sheetView>
  </sheetViews>
  <sheetFormatPr defaultRowHeight="11.25" x14ac:dyDescent="0.2"/>
  <cols>
    <col min="1" max="1" width="2.42578125" style="504" customWidth="1"/>
    <col min="2" max="2" width="26.28515625" style="504" customWidth="1"/>
    <col min="3" max="3" width="9.140625" style="504" customWidth="1"/>
    <col min="4" max="4" width="9" style="504" customWidth="1"/>
    <col min="5" max="5" width="10" style="504" customWidth="1"/>
    <col min="6" max="6" width="10.140625" style="504" customWidth="1"/>
    <col min="7" max="7" width="10.7109375" style="504" customWidth="1"/>
    <col min="8" max="8" width="10.140625" style="504" customWidth="1"/>
    <col min="9" max="9" width="10.5703125" style="504" customWidth="1"/>
    <col min="10" max="10" width="10.85546875" style="587" bestFit="1" customWidth="1"/>
    <col min="11" max="11" width="8.7109375" style="587" customWidth="1"/>
    <col min="12" max="16384" width="9.140625" style="504"/>
  </cols>
  <sheetData>
    <row r="2" spans="2:11" ht="14.25" customHeight="1" x14ac:dyDescent="0.2">
      <c r="B2" s="503" t="s">
        <v>320</v>
      </c>
    </row>
    <row r="3" spans="2:11" ht="14.25" customHeight="1" x14ac:dyDescent="0.2">
      <c r="B3" s="504" t="s">
        <v>319</v>
      </c>
    </row>
    <row r="4" spans="2:11" ht="12" thickBot="1" x14ac:dyDescent="0.25">
      <c r="B4" s="504" t="s">
        <v>400</v>
      </c>
    </row>
    <row r="5" spans="2:11" ht="15.75" customHeight="1" x14ac:dyDescent="0.2">
      <c r="B5" s="505"/>
      <c r="C5" s="1026" t="s">
        <v>374</v>
      </c>
      <c r="D5" s="1024" t="s">
        <v>92</v>
      </c>
      <c r="E5" s="981"/>
      <c r="F5" s="981"/>
      <c r="G5" s="981"/>
      <c r="H5" s="981"/>
      <c r="I5" s="982"/>
    </row>
    <row r="6" spans="2:11" ht="15" customHeight="1" thickBot="1" x14ac:dyDescent="0.25">
      <c r="B6" s="507" t="s">
        <v>3</v>
      </c>
      <c r="C6" s="1027"/>
      <c r="D6" s="1025"/>
      <c r="E6" s="983"/>
      <c r="F6" s="983"/>
      <c r="G6" s="983"/>
      <c r="H6" s="983"/>
      <c r="I6" s="984"/>
    </row>
    <row r="7" spans="2:11" ht="23.25" customHeight="1" thickBot="1" x14ac:dyDescent="0.25">
      <c r="B7" s="509"/>
      <c r="C7" s="1028"/>
      <c r="D7" s="510" t="s">
        <v>367</v>
      </c>
      <c r="E7" s="511" t="s">
        <v>368</v>
      </c>
      <c r="F7" s="511" t="s">
        <v>369</v>
      </c>
      <c r="G7" s="511" t="s">
        <v>370</v>
      </c>
      <c r="H7" s="511" t="s">
        <v>371</v>
      </c>
      <c r="I7" s="512" t="s">
        <v>372</v>
      </c>
    </row>
    <row r="8" spans="2:11" ht="21" customHeight="1" thickBot="1" x14ac:dyDescent="0.25">
      <c r="B8" s="486" t="s">
        <v>65</v>
      </c>
      <c r="C8" s="487">
        <f>SUM(D8:I8)</f>
        <v>52334</v>
      </c>
      <c r="D8" s="488">
        <f t="shared" ref="D8:I8" si="0">SUM(D10:D15)</f>
        <v>5063</v>
      </c>
      <c r="E8" s="489">
        <f t="shared" si="0"/>
        <v>9677</v>
      </c>
      <c r="F8" s="489">
        <f t="shared" si="0"/>
        <v>7089</v>
      </c>
      <c r="G8" s="489">
        <f t="shared" si="0"/>
        <v>7082</v>
      </c>
      <c r="H8" s="489">
        <f t="shared" si="0"/>
        <v>7660</v>
      </c>
      <c r="I8" s="490">
        <f t="shared" si="0"/>
        <v>15763</v>
      </c>
    </row>
    <row r="9" spans="2:11" ht="17.25" customHeight="1" thickBot="1" x14ac:dyDescent="0.25">
      <c r="B9" s="589" t="s">
        <v>66</v>
      </c>
      <c r="C9" s="590"/>
      <c r="D9" s="590"/>
      <c r="E9" s="590"/>
      <c r="F9" s="590"/>
      <c r="G9" s="590"/>
      <c r="H9" s="590"/>
      <c r="I9" s="591"/>
      <c r="K9" s="657"/>
    </row>
    <row r="10" spans="2:11" ht="16.5" customHeight="1" thickTop="1" x14ac:dyDescent="0.2">
      <c r="B10" s="521" t="s">
        <v>67</v>
      </c>
      <c r="C10" s="522">
        <f t="shared" ref="C10:C15" si="1">SUM(D10:I10)</f>
        <v>8469</v>
      </c>
      <c r="D10" s="491">
        <v>1291</v>
      </c>
      <c r="E10" s="492">
        <v>2733</v>
      </c>
      <c r="F10" s="492">
        <v>1839</v>
      </c>
      <c r="G10" s="492">
        <v>959</v>
      </c>
      <c r="H10" s="492">
        <v>971</v>
      </c>
      <c r="I10" s="493">
        <v>676</v>
      </c>
      <c r="J10" s="588"/>
      <c r="K10" s="658"/>
    </row>
    <row r="11" spans="2:11" x14ac:dyDescent="0.2">
      <c r="B11" s="523" t="s">
        <v>68</v>
      </c>
      <c r="C11" s="524">
        <f t="shared" si="1"/>
        <v>16249</v>
      </c>
      <c r="D11" s="494">
        <v>1614</v>
      </c>
      <c r="E11" s="495">
        <v>2938</v>
      </c>
      <c r="F11" s="495">
        <v>2314</v>
      </c>
      <c r="G11" s="495">
        <v>2409</v>
      </c>
      <c r="H11" s="495">
        <v>2623</v>
      </c>
      <c r="I11" s="496">
        <v>4351</v>
      </c>
      <c r="J11" s="588"/>
      <c r="K11" s="657"/>
    </row>
    <row r="12" spans="2:11" ht="16.5" customHeight="1" x14ac:dyDescent="0.2">
      <c r="B12" s="523" t="s">
        <v>69</v>
      </c>
      <c r="C12" s="524">
        <f t="shared" si="1"/>
        <v>11422</v>
      </c>
      <c r="D12" s="494">
        <v>937</v>
      </c>
      <c r="E12" s="495">
        <v>1755</v>
      </c>
      <c r="F12" s="495">
        <v>1373</v>
      </c>
      <c r="G12" s="495">
        <v>1638</v>
      </c>
      <c r="H12" s="495">
        <v>1714</v>
      </c>
      <c r="I12" s="496">
        <v>4005</v>
      </c>
      <c r="J12" s="658"/>
      <c r="K12" s="588"/>
    </row>
    <row r="13" spans="2:11" x14ac:dyDescent="0.2">
      <c r="B13" s="523" t="s">
        <v>70</v>
      </c>
      <c r="C13" s="524">
        <f t="shared" si="1"/>
        <v>9212</v>
      </c>
      <c r="D13" s="494">
        <v>757</v>
      </c>
      <c r="E13" s="495">
        <v>1419</v>
      </c>
      <c r="F13" s="495">
        <v>946</v>
      </c>
      <c r="G13" s="495">
        <v>1207</v>
      </c>
      <c r="H13" s="495">
        <v>1342</v>
      </c>
      <c r="I13" s="496">
        <v>3541</v>
      </c>
      <c r="J13" s="588"/>
    </row>
    <row r="14" spans="2:11" ht="15.75" customHeight="1" x14ac:dyDescent="0.2">
      <c r="B14" s="523" t="s">
        <v>71</v>
      </c>
      <c r="C14" s="524">
        <f t="shared" si="1"/>
        <v>4807</v>
      </c>
      <c r="D14" s="494">
        <v>344</v>
      </c>
      <c r="E14" s="495">
        <v>614</v>
      </c>
      <c r="F14" s="495">
        <v>444</v>
      </c>
      <c r="G14" s="495">
        <v>591</v>
      </c>
      <c r="H14" s="495">
        <v>692</v>
      </c>
      <c r="I14" s="496">
        <v>2122</v>
      </c>
      <c r="J14" s="588"/>
    </row>
    <row r="15" spans="2:11" ht="17.25" customHeight="1" x14ac:dyDescent="0.2">
      <c r="B15" s="523" t="s">
        <v>72</v>
      </c>
      <c r="C15" s="524">
        <f t="shared" si="1"/>
        <v>2175</v>
      </c>
      <c r="D15" s="494">
        <v>120</v>
      </c>
      <c r="E15" s="495">
        <v>218</v>
      </c>
      <c r="F15" s="495">
        <v>173</v>
      </c>
      <c r="G15" s="495">
        <v>278</v>
      </c>
      <c r="H15" s="495">
        <v>318</v>
      </c>
      <c r="I15" s="496">
        <v>1068</v>
      </c>
      <c r="J15" s="588"/>
      <c r="K15" s="588"/>
    </row>
    <row r="16" spans="2:11" ht="18.75" customHeight="1" thickBot="1" x14ac:dyDescent="0.25">
      <c r="B16" s="592" t="s">
        <v>73</v>
      </c>
      <c r="C16" s="593"/>
      <c r="D16" s="593"/>
      <c r="E16" s="593"/>
      <c r="F16" s="593"/>
      <c r="G16" s="593"/>
      <c r="H16" s="593"/>
      <c r="I16" s="594"/>
    </row>
    <row r="17" spans="2:11" ht="12" thickTop="1" x14ac:dyDescent="0.2">
      <c r="B17" s="521" t="s">
        <v>74</v>
      </c>
      <c r="C17" s="522">
        <f t="shared" ref="C17:C21" si="2">SUM(D17:I17)</f>
        <v>6437</v>
      </c>
      <c r="D17" s="491">
        <v>646</v>
      </c>
      <c r="E17" s="492">
        <v>1425</v>
      </c>
      <c r="F17" s="492">
        <v>1064</v>
      </c>
      <c r="G17" s="492">
        <v>951</v>
      </c>
      <c r="H17" s="492">
        <v>964</v>
      </c>
      <c r="I17" s="493">
        <v>1387</v>
      </c>
      <c r="K17" s="657"/>
    </row>
    <row r="18" spans="2:11" ht="16.5" customHeight="1" x14ac:dyDescent="0.2">
      <c r="B18" s="523" t="s">
        <v>13</v>
      </c>
      <c r="C18" s="524">
        <f t="shared" si="2"/>
        <v>13687</v>
      </c>
      <c r="D18" s="494">
        <v>1357</v>
      </c>
      <c r="E18" s="495">
        <v>2728</v>
      </c>
      <c r="F18" s="495">
        <v>2058</v>
      </c>
      <c r="G18" s="495">
        <v>1850</v>
      </c>
      <c r="H18" s="495">
        <v>1962</v>
      </c>
      <c r="I18" s="496">
        <v>3732</v>
      </c>
      <c r="K18" s="657"/>
    </row>
    <row r="19" spans="2:11" x14ac:dyDescent="0.2">
      <c r="B19" s="523" t="s">
        <v>81</v>
      </c>
      <c r="C19" s="524">
        <f t="shared" si="2"/>
        <v>5321</v>
      </c>
      <c r="D19" s="494">
        <v>568</v>
      </c>
      <c r="E19" s="495">
        <v>1090</v>
      </c>
      <c r="F19" s="495">
        <v>799</v>
      </c>
      <c r="G19" s="495">
        <v>756</v>
      </c>
      <c r="H19" s="495">
        <v>818</v>
      </c>
      <c r="I19" s="496">
        <v>1290</v>
      </c>
      <c r="J19" s="657"/>
      <c r="K19" s="658"/>
    </row>
    <row r="20" spans="2:11" x14ac:dyDescent="0.2">
      <c r="B20" s="523" t="s">
        <v>75</v>
      </c>
      <c r="C20" s="524">
        <f t="shared" si="2"/>
        <v>16139</v>
      </c>
      <c r="D20" s="494">
        <v>1655</v>
      </c>
      <c r="E20" s="495">
        <v>2851</v>
      </c>
      <c r="F20" s="495">
        <v>2016</v>
      </c>
      <c r="G20" s="495">
        <v>2122</v>
      </c>
      <c r="H20" s="495">
        <v>2214</v>
      </c>
      <c r="I20" s="496">
        <v>5281</v>
      </c>
      <c r="J20" s="657"/>
    </row>
    <row r="21" spans="2:11" x14ac:dyDescent="0.2">
      <c r="B21" s="523" t="s">
        <v>76</v>
      </c>
      <c r="C21" s="524">
        <f t="shared" si="2"/>
        <v>10750</v>
      </c>
      <c r="D21" s="494">
        <v>837</v>
      </c>
      <c r="E21" s="495">
        <v>1583</v>
      </c>
      <c r="F21" s="495">
        <v>1152</v>
      </c>
      <c r="G21" s="495">
        <v>1403</v>
      </c>
      <c r="H21" s="495">
        <v>1702</v>
      </c>
      <c r="I21" s="496">
        <v>4073</v>
      </c>
    </row>
    <row r="22" spans="2:11" ht="18" customHeight="1" thickBot="1" x14ac:dyDescent="0.25">
      <c r="B22" s="597" t="s">
        <v>77</v>
      </c>
      <c r="C22" s="598"/>
      <c r="D22" s="593"/>
      <c r="E22" s="593"/>
      <c r="F22" s="593"/>
      <c r="G22" s="593"/>
      <c r="H22" s="593"/>
      <c r="I22" s="594"/>
    </row>
    <row r="23" spans="2:11" ht="12" thickTop="1" x14ac:dyDescent="0.2">
      <c r="B23" s="525" t="s">
        <v>78</v>
      </c>
      <c r="C23" s="526">
        <f t="shared" ref="C23:C29" si="3">SUM(D23:I23)</f>
        <v>10632</v>
      </c>
      <c r="D23" s="497">
        <v>1284</v>
      </c>
      <c r="E23" s="498">
        <v>2233</v>
      </c>
      <c r="F23" s="498">
        <v>1558</v>
      </c>
      <c r="G23" s="498">
        <v>1359</v>
      </c>
      <c r="H23" s="498">
        <v>1478</v>
      </c>
      <c r="I23" s="499">
        <v>2720</v>
      </c>
    </row>
    <row r="24" spans="2:11" x14ac:dyDescent="0.2">
      <c r="B24" s="527" t="s">
        <v>82</v>
      </c>
      <c r="C24" s="524">
        <f t="shared" si="3"/>
        <v>13137</v>
      </c>
      <c r="D24" s="494">
        <v>1383</v>
      </c>
      <c r="E24" s="495">
        <v>2520</v>
      </c>
      <c r="F24" s="495">
        <v>1881</v>
      </c>
      <c r="G24" s="495">
        <v>1812</v>
      </c>
      <c r="H24" s="495">
        <v>2019</v>
      </c>
      <c r="I24" s="496">
        <v>3522</v>
      </c>
      <c r="J24" s="657"/>
      <c r="K24" s="657"/>
    </row>
    <row r="25" spans="2:11" x14ac:dyDescent="0.2">
      <c r="B25" s="527" t="s">
        <v>83</v>
      </c>
      <c r="C25" s="524">
        <f t="shared" si="3"/>
        <v>7646</v>
      </c>
      <c r="D25" s="494">
        <v>705</v>
      </c>
      <c r="E25" s="495">
        <v>1283</v>
      </c>
      <c r="F25" s="495">
        <v>938</v>
      </c>
      <c r="G25" s="495">
        <v>1227</v>
      </c>
      <c r="H25" s="495">
        <v>1181</v>
      </c>
      <c r="I25" s="496">
        <v>2312</v>
      </c>
    </row>
    <row r="26" spans="2:11" x14ac:dyDescent="0.2">
      <c r="B26" s="527" t="s">
        <v>84</v>
      </c>
      <c r="C26" s="524">
        <f t="shared" si="3"/>
        <v>7226</v>
      </c>
      <c r="D26" s="494">
        <v>683</v>
      </c>
      <c r="E26" s="495">
        <v>1193</v>
      </c>
      <c r="F26" s="495">
        <v>820</v>
      </c>
      <c r="G26" s="495">
        <v>1071</v>
      </c>
      <c r="H26" s="495">
        <v>1026</v>
      </c>
      <c r="I26" s="496">
        <v>2433</v>
      </c>
    </row>
    <row r="27" spans="2:11" x14ac:dyDescent="0.2">
      <c r="B27" s="528" t="s">
        <v>85</v>
      </c>
      <c r="C27" s="524">
        <f t="shared" si="3"/>
        <v>3550</v>
      </c>
      <c r="D27" s="494">
        <v>341</v>
      </c>
      <c r="E27" s="495">
        <v>607</v>
      </c>
      <c r="F27" s="495">
        <v>412</v>
      </c>
      <c r="G27" s="495">
        <v>570</v>
      </c>
      <c r="H27" s="495">
        <v>513</v>
      </c>
      <c r="I27" s="496">
        <v>1107</v>
      </c>
    </row>
    <row r="28" spans="2:11" x14ac:dyDescent="0.2">
      <c r="B28" s="527" t="s">
        <v>86</v>
      </c>
      <c r="C28" s="524">
        <f t="shared" si="3"/>
        <v>1195</v>
      </c>
      <c r="D28" s="494">
        <v>155</v>
      </c>
      <c r="E28" s="495">
        <v>240</v>
      </c>
      <c r="F28" s="495">
        <v>218</v>
      </c>
      <c r="G28" s="495">
        <v>189</v>
      </c>
      <c r="H28" s="495">
        <v>140</v>
      </c>
      <c r="I28" s="496">
        <v>253</v>
      </c>
    </row>
    <row r="29" spans="2:11" ht="12" thickBot="1" x14ac:dyDescent="0.25">
      <c r="B29" s="529" t="s">
        <v>79</v>
      </c>
      <c r="C29" s="530">
        <f t="shared" si="3"/>
        <v>8948</v>
      </c>
      <c r="D29" s="500">
        <v>512</v>
      </c>
      <c r="E29" s="501">
        <v>1601</v>
      </c>
      <c r="F29" s="501">
        <v>1262</v>
      </c>
      <c r="G29" s="501">
        <v>854</v>
      </c>
      <c r="H29" s="501">
        <v>1303</v>
      </c>
      <c r="I29" s="502">
        <v>3416</v>
      </c>
      <c r="J29" s="657"/>
      <c r="K29" s="657"/>
    </row>
    <row r="31" spans="2:11" x14ac:dyDescent="0.2">
      <c r="C31" s="562"/>
    </row>
    <row r="32" spans="2:11" x14ac:dyDescent="0.2">
      <c r="D32" s="562"/>
    </row>
    <row r="33" spans="3:3" x14ac:dyDescent="0.2">
      <c r="C33" s="562"/>
    </row>
  </sheetData>
  <mergeCells count="2">
    <mergeCell ref="D5:I6"/>
    <mergeCell ref="C5:C7"/>
  </mergeCells>
  <printOptions horizontalCentered="1"/>
  <pageMargins left="0" right="0" top="1.3779527559055118" bottom="0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I33"/>
  <sheetViews>
    <sheetView zoomScale="130" zoomScaleNormal="130" workbookViewId="0">
      <selection activeCell="B1" sqref="B1"/>
    </sheetView>
  </sheetViews>
  <sheetFormatPr defaultColWidth="23.7109375" defaultRowHeight="11.25" x14ac:dyDescent="0.2"/>
  <cols>
    <col min="1" max="1" width="2.5703125" style="532" customWidth="1"/>
    <col min="2" max="2" width="21.7109375" style="532" customWidth="1"/>
    <col min="3" max="3" width="10.140625" style="532" customWidth="1"/>
    <col min="4" max="4" width="8.5703125" style="532" customWidth="1"/>
    <col min="5" max="6" width="9.140625" style="532" customWidth="1"/>
    <col min="7" max="7" width="9.28515625" style="532" customWidth="1"/>
    <col min="8" max="8" width="9.85546875" style="532" customWidth="1"/>
    <col min="9" max="9" width="8.85546875" style="532" customWidth="1"/>
    <col min="10" max="16384" width="23.7109375" style="532"/>
  </cols>
  <sheetData>
    <row r="2" spans="2:9" x14ac:dyDescent="0.2">
      <c r="B2" s="531" t="s">
        <v>321</v>
      </c>
      <c r="C2" s="531"/>
      <c r="D2" s="531"/>
      <c r="E2" s="531"/>
      <c r="F2" s="531"/>
      <c r="G2" s="531"/>
      <c r="H2" s="531"/>
      <c r="I2" s="531"/>
    </row>
    <row r="3" spans="2:9" x14ac:dyDescent="0.2">
      <c r="B3" s="531" t="s">
        <v>343</v>
      </c>
      <c r="C3" s="531"/>
      <c r="D3" s="531"/>
      <c r="E3" s="531"/>
      <c r="F3" s="531"/>
      <c r="G3" s="531"/>
      <c r="H3" s="531"/>
      <c r="I3" s="531"/>
    </row>
    <row r="4" spans="2:9" ht="12" thickBot="1" x14ac:dyDescent="0.25">
      <c r="B4" s="531" t="s">
        <v>403</v>
      </c>
      <c r="C4" s="531"/>
      <c r="D4" s="531"/>
      <c r="E4" s="531"/>
      <c r="F4" s="531"/>
      <c r="G4" s="531"/>
      <c r="H4" s="531"/>
      <c r="I4" s="531"/>
    </row>
    <row r="5" spans="2:9" x14ac:dyDescent="0.2">
      <c r="B5" s="533"/>
      <c r="C5" s="1033" t="s">
        <v>375</v>
      </c>
      <c r="D5" s="1029" t="s">
        <v>92</v>
      </c>
      <c r="E5" s="1029"/>
      <c r="F5" s="1029"/>
      <c r="G5" s="1029"/>
      <c r="H5" s="1029"/>
      <c r="I5" s="1030"/>
    </row>
    <row r="6" spans="2:9" ht="12" thickBot="1" x14ac:dyDescent="0.25">
      <c r="B6" s="534" t="s">
        <v>3</v>
      </c>
      <c r="C6" s="1034"/>
      <c r="D6" s="1031"/>
      <c r="E6" s="1031"/>
      <c r="F6" s="1031"/>
      <c r="G6" s="1031"/>
      <c r="H6" s="1031"/>
      <c r="I6" s="1032"/>
    </row>
    <row r="7" spans="2:9" ht="28.5" customHeight="1" thickBot="1" x14ac:dyDescent="0.25">
      <c r="B7" s="535"/>
      <c r="C7" s="1035"/>
      <c r="D7" s="536" t="s">
        <v>367</v>
      </c>
      <c r="E7" s="537" t="s">
        <v>368</v>
      </c>
      <c r="F7" s="537" t="s">
        <v>369</v>
      </c>
      <c r="G7" s="537" t="s">
        <v>370</v>
      </c>
      <c r="H7" s="537" t="s">
        <v>371</v>
      </c>
      <c r="I7" s="538" t="s">
        <v>372</v>
      </c>
    </row>
    <row r="8" spans="2:9" ht="21.75" customHeight="1" thickBot="1" x14ac:dyDescent="0.25">
      <c r="B8" s="539" t="s">
        <v>65</v>
      </c>
      <c r="C8" s="540">
        <f>SUM(D8:I8)</f>
        <v>28560</v>
      </c>
      <c r="D8" s="541">
        <f t="shared" ref="D8:I8" si="0">SUM(D10:D15)</f>
        <v>1867</v>
      </c>
      <c r="E8" s="542">
        <f t="shared" si="0"/>
        <v>4477</v>
      </c>
      <c r="F8" s="542">
        <f t="shared" si="0"/>
        <v>3724</v>
      </c>
      <c r="G8" s="542">
        <f t="shared" si="0"/>
        <v>3728</v>
      </c>
      <c r="H8" s="542">
        <f t="shared" si="0"/>
        <v>4570</v>
      </c>
      <c r="I8" s="543">
        <f t="shared" si="0"/>
        <v>10194</v>
      </c>
    </row>
    <row r="9" spans="2:9" ht="18.75" customHeight="1" thickBot="1" x14ac:dyDescent="0.25">
      <c r="B9" s="599" t="s">
        <v>66</v>
      </c>
      <c r="C9" s="600"/>
      <c r="D9" s="600"/>
      <c r="E9" s="600"/>
      <c r="F9" s="600"/>
      <c r="G9" s="600"/>
      <c r="H9" s="600"/>
      <c r="I9" s="601"/>
    </row>
    <row r="10" spans="2:9" ht="12" thickTop="1" x14ac:dyDescent="0.2">
      <c r="B10" s="544" t="s">
        <v>67</v>
      </c>
      <c r="C10" s="545">
        <f t="shared" ref="C10:C15" si="1">SUM(D10:I10)</f>
        <v>4477</v>
      </c>
      <c r="D10" s="546">
        <v>514</v>
      </c>
      <c r="E10" s="547">
        <v>1266</v>
      </c>
      <c r="F10" s="547">
        <v>931</v>
      </c>
      <c r="G10" s="547">
        <v>540</v>
      </c>
      <c r="H10" s="547">
        <v>689</v>
      </c>
      <c r="I10" s="548">
        <v>537</v>
      </c>
    </row>
    <row r="11" spans="2:9" x14ac:dyDescent="0.2">
      <c r="B11" s="549" t="s">
        <v>68</v>
      </c>
      <c r="C11" s="550">
        <f t="shared" si="1"/>
        <v>10691</v>
      </c>
      <c r="D11" s="551">
        <v>621</v>
      </c>
      <c r="E11" s="552">
        <v>1498</v>
      </c>
      <c r="F11" s="552">
        <v>1385</v>
      </c>
      <c r="G11" s="552">
        <v>1542</v>
      </c>
      <c r="H11" s="552">
        <v>1947</v>
      </c>
      <c r="I11" s="553">
        <v>3698</v>
      </c>
    </row>
    <row r="12" spans="2:9" x14ac:dyDescent="0.2">
      <c r="B12" s="549" t="s">
        <v>69</v>
      </c>
      <c r="C12" s="550">
        <f t="shared" si="1"/>
        <v>6788</v>
      </c>
      <c r="D12" s="551">
        <v>340</v>
      </c>
      <c r="E12" s="552">
        <v>831</v>
      </c>
      <c r="F12" s="552">
        <v>753</v>
      </c>
      <c r="G12" s="552">
        <v>887</v>
      </c>
      <c r="H12" s="552">
        <v>1032</v>
      </c>
      <c r="I12" s="553">
        <v>2945</v>
      </c>
    </row>
    <row r="13" spans="2:9" x14ac:dyDescent="0.2">
      <c r="B13" s="549" t="s">
        <v>70</v>
      </c>
      <c r="C13" s="550">
        <f t="shared" si="1"/>
        <v>4584</v>
      </c>
      <c r="D13" s="551">
        <v>281</v>
      </c>
      <c r="E13" s="552">
        <v>659</v>
      </c>
      <c r="F13" s="552">
        <v>452</v>
      </c>
      <c r="G13" s="552">
        <v>549</v>
      </c>
      <c r="H13" s="552">
        <v>645</v>
      </c>
      <c r="I13" s="553">
        <v>1998</v>
      </c>
    </row>
    <row r="14" spans="2:9" x14ac:dyDescent="0.2">
      <c r="B14" s="549" t="s">
        <v>71</v>
      </c>
      <c r="C14" s="550">
        <f t="shared" si="1"/>
        <v>2020</v>
      </c>
      <c r="D14" s="551">
        <v>111</v>
      </c>
      <c r="E14" s="552">
        <v>223</v>
      </c>
      <c r="F14" s="552">
        <v>203</v>
      </c>
      <c r="G14" s="552">
        <v>210</v>
      </c>
      <c r="H14" s="552">
        <v>257</v>
      </c>
      <c r="I14" s="553">
        <v>1016</v>
      </c>
    </row>
    <row r="15" spans="2:9" x14ac:dyDescent="0.2">
      <c r="B15" s="549" t="s">
        <v>72</v>
      </c>
      <c r="C15" s="550">
        <f t="shared" si="1"/>
        <v>0</v>
      </c>
      <c r="D15" s="551">
        <v>0</v>
      </c>
      <c r="E15" s="552">
        <v>0</v>
      </c>
      <c r="F15" s="552">
        <v>0</v>
      </c>
      <c r="G15" s="552">
        <v>0</v>
      </c>
      <c r="H15" s="552">
        <v>0</v>
      </c>
      <c r="I15" s="553">
        <v>0</v>
      </c>
    </row>
    <row r="16" spans="2:9" ht="17.25" customHeight="1" thickBot="1" x14ac:dyDescent="0.25">
      <c r="B16" s="602" t="s">
        <v>73</v>
      </c>
      <c r="C16" s="603"/>
      <c r="D16" s="603"/>
      <c r="E16" s="603"/>
      <c r="F16" s="603"/>
      <c r="G16" s="603"/>
      <c r="H16" s="603"/>
      <c r="I16" s="604"/>
    </row>
    <row r="17" spans="2:9" ht="12" thickTop="1" x14ac:dyDescent="0.2">
      <c r="B17" s="544" t="s">
        <v>74</v>
      </c>
      <c r="C17" s="545">
        <f>SUM(D17:I17)</f>
        <v>4937</v>
      </c>
      <c r="D17" s="546">
        <v>418</v>
      </c>
      <c r="E17" s="547">
        <v>1021</v>
      </c>
      <c r="F17" s="547">
        <v>798</v>
      </c>
      <c r="G17" s="547">
        <v>733</v>
      </c>
      <c r="H17" s="547">
        <v>784</v>
      </c>
      <c r="I17" s="548">
        <v>1183</v>
      </c>
    </row>
    <row r="18" spans="2:9" x14ac:dyDescent="0.2">
      <c r="B18" s="549" t="s">
        <v>13</v>
      </c>
      <c r="C18" s="550">
        <f>SUM(D18:I18)</f>
        <v>8814</v>
      </c>
      <c r="D18" s="551">
        <v>587</v>
      </c>
      <c r="E18" s="552">
        <v>1428</v>
      </c>
      <c r="F18" s="552">
        <v>1199</v>
      </c>
      <c r="G18" s="552">
        <v>1193</v>
      </c>
      <c r="H18" s="552">
        <v>1398</v>
      </c>
      <c r="I18" s="553">
        <v>3009</v>
      </c>
    </row>
    <row r="19" spans="2:9" x14ac:dyDescent="0.2">
      <c r="B19" s="549" t="s">
        <v>81</v>
      </c>
      <c r="C19" s="550">
        <f>SUM(D19:I19)</f>
        <v>3704</v>
      </c>
      <c r="D19" s="551">
        <v>300</v>
      </c>
      <c r="E19" s="552">
        <v>615</v>
      </c>
      <c r="F19" s="552">
        <v>494</v>
      </c>
      <c r="G19" s="552">
        <v>511</v>
      </c>
      <c r="H19" s="552">
        <v>658</v>
      </c>
      <c r="I19" s="553">
        <v>1126</v>
      </c>
    </row>
    <row r="20" spans="2:9" x14ac:dyDescent="0.2">
      <c r="B20" s="549" t="s">
        <v>75</v>
      </c>
      <c r="C20" s="550">
        <f>SUM(D20:I20)</f>
        <v>7071</v>
      </c>
      <c r="D20" s="551">
        <v>387</v>
      </c>
      <c r="E20" s="552">
        <v>959</v>
      </c>
      <c r="F20" s="552">
        <v>833</v>
      </c>
      <c r="G20" s="552">
        <v>838</v>
      </c>
      <c r="H20" s="552">
        <v>1049</v>
      </c>
      <c r="I20" s="553">
        <v>3005</v>
      </c>
    </row>
    <row r="21" spans="2:9" x14ac:dyDescent="0.2">
      <c r="B21" s="549" t="s">
        <v>76</v>
      </c>
      <c r="C21" s="550">
        <f>SUM(D21:I21)</f>
        <v>4034</v>
      </c>
      <c r="D21" s="551">
        <v>175</v>
      </c>
      <c r="E21" s="552">
        <v>454</v>
      </c>
      <c r="F21" s="552">
        <v>400</v>
      </c>
      <c r="G21" s="552">
        <v>453</v>
      </c>
      <c r="H21" s="552">
        <v>681</v>
      </c>
      <c r="I21" s="553">
        <v>1871</v>
      </c>
    </row>
    <row r="22" spans="2:9" ht="18" customHeight="1" thickBot="1" x14ac:dyDescent="0.25">
      <c r="B22" s="605" t="s">
        <v>77</v>
      </c>
      <c r="C22" s="606"/>
      <c r="D22" s="606"/>
      <c r="E22" s="606"/>
      <c r="F22" s="606"/>
      <c r="G22" s="606"/>
      <c r="H22" s="606"/>
      <c r="I22" s="607"/>
    </row>
    <row r="23" spans="2:9" ht="12" thickTop="1" x14ac:dyDescent="0.2">
      <c r="B23" s="554" t="s">
        <v>78</v>
      </c>
      <c r="C23" s="545">
        <f t="shared" ref="C23:C29" si="2">SUM(D23:I23)</f>
        <v>6407</v>
      </c>
      <c r="D23" s="546">
        <v>570</v>
      </c>
      <c r="E23" s="547">
        <v>1105</v>
      </c>
      <c r="F23" s="547">
        <v>893</v>
      </c>
      <c r="G23" s="547">
        <v>818</v>
      </c>
      <c r="H23" s="547">
        <v>1018</v>
      </c>
      <c r="I23" s="548">
        <v>2003</v>
      </c>
    </row>
    <row r="24" spans="2:9" x14ac:dyDescent="0.2">
      <c r="B24" s="555" t="s">
        <v>82</v>
      </c>
      <c r="C24" s="550">
        <f t="shared" si="2"/>
        <v>7345</v>
      </c>
      <c r="D24" s="551">
        <v>486</v>
      </c>
      <c r="E24" s="552">
        <v>1164</v>
      </c>
      <c r="F24" s="552">
        <v>1000</v>
      </c>
      <c r="G24" s="552">
        <v>998</v>
      </c>
      <c r="H24" s="552">
        <v>1279</v>
      </c>
      <c r="I24" s="553">
        <v>2418</v>
      </c>
    </row>
    <row r="25" spans="2:9" x14ac:dyDescent="0.2">
      <c r="B25" s="555" t="s">
        <v>83</v>
      </c>
      <c r="C25" s="550">
        <f t="shared" si="2"/>
        <v>4100</v>
      </c>
      <c r="D25" s="551">
        <v>234</v>
      </c>
      <c r="E25" s="552">
        <v>571</v>
      </c>
      <c r="F25" s="552">
        <v>494</v>
      </c>
      <c r="G25" s="552">
        <v>651</v>
      </c>
      <c r="H25" s="552">
        <v>705</v>
      </c>
      <c r="I25" s="553">
        <v>1445</v>
      </c>
    </row>
    <row r="26" spans="2:9" x14ac:dyDescent="0.2">
      <c r="B26" s="555" t="s">
        <v>84</v>
      </c>
      <c r="C26" s="550">
        <f t="shared" si="2"/>
        <v>3488</v>
      </c>
      <c r="D26" s="551">
        <v>210</v>
      </c>
      <c r="E26" s="552">
        <v>538</v>
      </c>
      <c r="F26" s="552">
        <v>389</v>
      </c>
      <c r="G26" s="552">
        <v>531</v>
      </c>
      <c r="H26" s="552">
        <v>521</v>
      </c>
      <c r="I26" s="553">
        <v>1299</v>
      </c>
    </row>
    <row r="27" spans="2:9" x14ac:dyDescent="0.2">
      <c r="B27" s="556" t="s">
        <v>85</v>
      </c>
      <c r="C27" s="550">
        <f t="shared" si="2"/>
        <v>1192</v>
      </c>
      <c r="D27" s="551">
        <v>95</v>
      </c>
      <c r="E27" s="552">
        <v>215</v>
      </c>
      <c r="F27" s="552">
        <v>183</v>
      </c>
      <c r="G27" s="552">
        <v>196</v>
      </c>
      <c r="H27" s="552">
        <v>144</v>
      </c>
      <c r="I27" s="553">
        <v>359</v>
      </c>
    </row>
    <row r="28" spans="2:9" x14ac:dyDescent="0.2">
      <c r="B28" s="555" t="s">
        <v>86</v>
      </c>
      <c r="C28" s="550">
        <f t="shared" si="2"/>
        <v>283</v>
      </c>
      <c r="D28" s="551">
        <v>37</v>
      </c>
      <c r="E28" s="552">
        <v>71</v>
      </c>
      <c r="F28" s="552">
        <v>75</v>
      </c>
      <c r="G28" s="552">
        <v>38</v>
      </c>
      <c r="H28" s="552">
        <v>23</v>
      </c>
      <c r="I28" s="553">
        <v>39</v>
      </c>
    </row>
    <row r="29" spans="2:9" ht="12" thickBot="1" x14ac:dyDescent="0.25">
      <c r="B29" s="557" t="s">
        <v>79</v>
      </c>
      <c r="C29" s="558">
        <f t="shared" si="2"/>
        <v>5745</v>
      </c>
      <c r="D29" s="559">
        <v>235</v>
      </c>
      <c r="E29" s="560">
        <v>813</v>
      </c>
      <c r="F29" s="560">
        <v>690</v>
      </c>
      <c r="G29" s="560">
        <v>496</v>
      </c>
      <c r="H29" s="560">
        <v>880</v>
      </c>
      <c r="I29" s="561">
        <v>2631</v>
      </c>
    </row>
    <row r="31" spans="2:9" x14ac:dyDescent="0.2">
      <c r="C31" s="675"/>
      <c r="D31" s="675"/>
    </row>
    <row r="32" spans="2:9" x14ac:dyDescent="0.2">
      <c r="C32" s="675"/>
    </row>
    <row r="33" spans="3:3" x14ac:dyDescent="0.2">
      <c r="C33" s="675"/>
    </row>
  </sheetData>
  <mergeCells count="2">
    <mergeCell ref="D5:I6"/>
    <mergeCell ref="C5:C7"/>
  </mergeCells>
  <printOptions horizontalCentered="1"/>
  <pageMargins left="0" right="0" top="1.3779527559055118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M33"/>
  <sheetViews>
    <sheetView workbookViewId="0">
      <selection activeCell="B1" sqref="B1"/>
    </sheetView>
  </sheetViews>
  <sheetFormatPr defaultRowHeight="15" x14ac:dyDescent="0.25"/>
  <cols>
    <col min="1" max="1" width="3.5703125" style="2" customWidth="1"/>
    <col min="2" max="2" width="15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103" customWidth="1"/>
    <col min="7" max="12" width="11.140625" style="2" bestFit="1" customWidth="1"/>
    <col min="13" max="16384" width="9.140625" style="2"/>
  </cols>
  <sheetData>
    <row r="1" spans="2:13" ht="11.25" customHeight="1" x14ac:dyDescent="0.25"/>
    <row r="2" spans="2:13" x14ac:dyDescent="0.25">
      <c r="B2" s="171" t="s">
        <v>393</v>
      </c>
      <c r="C2" s="103"/>
      <c r="D2" s="103"/>
      <c r="E2" s="103"/>
      <c r="G2" s="103"/>
      <c r="H2" s="103"/>
      <c r="I2" s="103"/>
      <c r="J2" s="103"/>
      <c r="K2" s="103"/>
      <c r="L2" s="103"/>
    </row>
    <row r="3" spans="2:13" ht="15.75" thickBot="1" x14ac:dyDescent="0.3">
      <c r="B3" s="171" t="s">
        <v>389</v>
      </c>
      <c r="C3" s="103"/>
      <c r="D3" s="103"/>
      <c r="E3" s="103"/>
      <c r="G3" s="676"/>
      <c r="H3" s="103"/>
      <c r="I3" s="103"/>
      <c r="J3" s="103"/>
      <c r="K3" s="103"/>
      <c r="L3" s="103"/>
    </row>
    <row r="4" spans="2:13" ht="20.25" customHeight="1" x14ac:dyDescent="0.25">
      <c r="B4" s="727" t="s">
        <v>3</v>
      </c>
      <c r="C4" s="728"/>
      <c r="D4" s="728"/>
      <c r="E4" s="729"/>
      <c r="F4" s="1036" t="s">
        <v>65</v>
      </c>
      <c r="G4" s="987" t="s">
        <v>208</v>
      </c>
      <c r="H4" s="987"/>
      <c r="I4" s="987"/>
      <c r="J4" s="987"/>
      <c r="K4" s="987"/>
      <c r="L4" s="988"/>
    </row>
    <row r="5" spans="2:13" ht="34.5" customHeight="1" thickBot="1" x14ac:dyDescent="0.3">
      <c r="B5" s="731"/>
      <c r="C5" s="985"/>
      <c r="D5" s="985"/>
      <c r="E5" s="986"/>
      <c r="F5" s="1037"/>
      <c r="G5" s="733" t="s">
        <v>67</v>
      </c>
      <c r="H5" s="734" t="s">
        <v>68</v>
      </c>
      <c r="I5" s="734" t="s">
        <v>69</v>
      </c>
      <c r="J5" s="734" t="s">
        <v>70</v>
      </c>
      <c r="K5" s="734" t="s">
        <v>71</v>
      </c>
      <c r="L5" s="735" t="s">
        <v>72</v>
      </c>
    </row>
    <row r="6" spans="2:13" ht="16.5" customHeight="1" x14ac:dyDescent="0.25">
      <c r="B6" s="647" t="s">
        <v>386</v>
      </c>
      <c r="C6" s="677"/>
      <c r="D6" s="989" t="s">
        <v>4</v>
      </c>
      <c r="E6" s="669" t="s">
        <v>147</v>
      </c>
      <c r="F6" s="712">
        <f>SUM(G6:L6)</f>
        <v>52334</v>
      </c>
      <c r="G6" s="713">
        <v>8469</v>
      </c>
      <c r="H6" s="714">
        <v>16249</v>
      </c>
      <c r="I6" s="714">
        <v>11422</v>
      </c>
      <c r="J6" s="714">
        <v>9212</v>
      </c>
      <c r="K6" s="714">
        <v>4807</v>
      </c>
      <c r="L6" s="715">
        <v>2175</v>
      </c>
    </row>
    <row r="7" spans="2:13" ht="15" customHeight="1" x14ac:dyDescent="0.25">
      <c r="B7" s="678" t="s">
        <v>402</v>
      </c>
      <c r="C7" s="679"/>
      <c r="D7" s="990"/>
      <c r="E7" s="691" t="s">
        <v>148</v>
      </c>
      <c r="F7" s="641">
        <f t="shared" ref="F7:F33" si="0">SUM(G7:L7)</f>
        <v>100</v>
      </c>
      <c r="G7" s="619">
        <f>G6*100/F6</f>
        <v>16.18259640004586</v>
      </c>
      <c r="H7" s="617">
        <f>H6*100/F6</f>
        <v>31.048649061795391</v>
      </c>
      <c r="I7" s="617">
        <f>I6*100/F6</f>
        <v>21.82519967898498</v>
      </c>
      <c r="J7" s="617">
        <f>J6*100/F6</f>
        <v>17.60232353727978</v>
      </c>
      <c r="K7" s="617">
        <f>K6*100/F6</f>
        <v>9.1852333091298206</v>
      </c>
      <c r="L7" s="618">
        <f>L6*100/F6</f>
        <v>4.1559980127641687</v>
      </c>
      <c r="M7" s="864"/>
    </row>
    <row r="8" spans="2:13" x14ac:dyDescent="0.25">
      <c r="B8" s="671"/>
      <c r="C8" s="679"/>
      <c r="D8" s="991" t="s">
        <v>129</v>
      </c>
      <c r="E8" s="711" t="s">
        <v>147</v>
      </c>
      <c r="F8" s="53">
        <f>SUM(G8:L8)</f>
        <v>28560</v>
      </c>
      <c r="G8" s="112">
        <v>4477</v>
      </c>
      <c r="H8" s="14">
        <v>10691</v>
      </c>
      <c r="I8" s="14">
        <v>6788</v>
      </c>
      <c r="J8" s="14">
        <v>4584</v>
      </c>
      <c r="K8" s="14">
        <v>2020</v>
      </c>
      <c r="L8" s="15">
        <v>0</v>
      </c>
    </row>
    <row r="9" spans="2:13" ht="15.75" customHeight="1" thickBot="1" x14ac:dyDescent="0.3">
      <c r="B9" s="670"/>
      <c r="C9" s="680"/>
      <c r="D9" s="992"/>
      <c r="E9" s="697" t="s">
        <v>148</v>
      </c>
      <c r="F9" s="642">
        <f t="shared" si="0"/>
        <v>100</v>
      </c>
      <c r="G9" s="631">
        <f>G8*100/F8</f>
        <v>15.67577030812325</v>
      </c>
      <c r="H9" s="632">
        <f>H8*100/F8</f>
        <v>37.43347338935574</v>
      </c>
      <c r="I9" s="632">
        <f>I8*100/F8</f>
        <v>23.767507002801121</v>
      </c>
      <c r="J9" s="632">
        <f>J8*100/F8</f>
        <v>16.050420168067227</v>
      </c>
      <c r="K9" s="632">
        <f>K8*100/F8</f>
        <v>7.0728291316526608</v>
      </c>
      <c r="L9" s="633">
        <f>L8*100/F8</f>
        <v>0</v>
      </c>
    </row>
    <row r="10" spans="2:13" ht="15" customHeight="1" x14ac:dyDescent="0.25">
      <c r="B10" s="758"/>
      <c r="C10" s="1020" t="s">
        <v>91</v>
      </c>
      <c r="D10" s="997" t="s">
        <v>4</v>
      </c>
      <c r="E10" s="648" t="s">
        <v>147</v>
      </c>
      <c r="F10" s="716">
        <f>SUM(G10:L10)</f>
        <v>5063</v>
      </c>
      <c r="G10" s="713">
        <v>1291</v>
      </c>
      <c r="H10" s="714">
        <v>1614</v>
      </c>
      <c r="I10" s="714">
        <v>937</v>
      </c>
      <c r="J10" s="714">
        <v>757</v>
      </c>
      <c r="K10" s="714">
        <v>344</v>
      </c>
      <c r="L10" s="715">
        <v>120</v>
      </c>
    </row>
    <row r="11" spans="2:13" x14ac:dyDescent="0.25">
      <c r="B11" s="753"/>
      <c r="C11" s="1021"/>
      <c r="D11" s="990"/>
      <c r="E11" s="691" t="s">
        <v>148</v>
      </c>
      <c r="F11" s="641">
        <f t="shared" si="0"/>
        <v>100</v>
      </c>
      <c r="G11" s="619">
        <f>G10*100/F10</f>
        <v>25.498716176180132</v>
      </c>
      <c r="H11" s="617">
        <f>H10*100/F10</f>
        <v>31.878333004147738</v>
      </c>
      <c r="I11" s="617">
        <f>I10*100/F10</f>
        <v>18.506814141813155</v>
      </c>
      <c r="J11" s="617">
        <f>J10*100/F10</f>
        <v>14.95160971755876</v>
      </c>
      <c r="K11" s="617">
        <f>K10*100/F10</f>
        <v>6.7943906774639542</v>
      </c>
      <c r="L11" s="618">
        <f>L10*100/F10</f>
        <v>2.3701362828362629</v>
      </c>
    </row>
    <row r="12" spans="2:13" x14ac:dyDescent="0.25">
      <c r="B12" s="753"/>
      <c r="C12" s="1021"/>
      <c r="D12" s="991" t="s">
        <v>129</v>
      </c>
      <c r="E12" s="711" t="s">
        <v>147</v>
      </c>
      <c r="F12" s="53">
        <f>SUM(G12:L12)</f>
        <v>1867</v>
      </c>
      <c r="G12" s="112">
        <v>514</v>
      </c>
      <c r="H12" s="14">
        <v>621</v>
      </c>
      <c r="I12" s="14">
        <v>340</v>
      </c>
      <c r="J12" s="14">
        <v>281</v>
      </c>
      <c r="K12" s="14">
        <v>111</v>
      </c>
      <c r="L12" s="15">
        <v>0</v>
      </c>
    </row>
    <row r="13" spans="2:13" x14ac:dyDescent="0.25">
      <c r="B13" s="753"/>
      <c r="C13" s="1021"/>
      <c r="D13" s="991"/>
      <c r="E13" s="691" t="s">
        <v>148</v>
      </c>
      <c r="F13" s="641">
        <f t="shared" si="0"/>
        <v>99.999999999999986</v>
      </c>
      <c r="G13" s="619">
        <f>G12*100/F12</f>
        <v>27.530798071772896</v>
      </c>
      <c r="H13" s="617">
        <f>H12*100/F12</f>
        <v>33.261917514729511</v>
      </c>
      <c r="I13" s="617">
        <f>I12*100/F12</f>
        <v>18.211033743974291</v>
      </c>
      <c r="J13" s="617">
        <f>J12*100/F12</f>
        <v>15.050883770755222</v>
      </c>
      <c r="K13" s="617">
        <f>K12*100/F12</f>
        <v>5.9453668987680768</v>
      </c>
      <c r="L13" s="618">
        <f>L12*100/F12</f>
        <v>0</v>
      </c>
    </row>
    <row r="14" spans="2:13" ht="15" customHeight="1" x14ac:dyDescent="0.25">
      <c r="B14" s="1019"/>
      <c r="C14" s="1009" t="s">
        <v>80</v>
      </c>
      <c r="D14" s="990" t="s">
        <v>4</v>
      </c>
      <c r="E14" s="668" t="s">
        <v>147</v>
      </c>
      <c r="F14" s="720">
        <f>SUM(G14:L14)</f>
        <v>9677</v>
      </c>
      <c r="G14" s="721">
        <v>2733</v>
      </c>
      <c r="H14" s="584">
        <v>2938</v>
      </c>
      <c r="I14" s="584">
        <v>1755</v>
      </c>
      <c r="J14" s="584">
        <v>1419</v>
      </c>
      <c r="K14" s="584">
        <v>614</v>
      </c>
      <c r="L14" s="722">
        <v>218</v>
      </c>
    </row>
    <row r="15" spans="2:13" x14ac:dyDescent="0.25">
      <c r="B15" s="1019"/>
      <c r="C15" s="1009"/>
      <c r="D15" s="990"/>
      <c r="E15" s="691" t="s">
        <v>148</v>
      </c>
      <c r="F15" s="641">
        <f t="shared" si="0"/>
        <v>100</v>
      </c>
      <c r="G15" s="619">
        <f>G14*100/F14</f>
        <v>28.242223829699288</v>
      </c>
      <c r="H15" s="617">
        <f>H14*100/F14</f>
        <v>30.360648961454995</v>
      </c>
      <c r="I15" s="617">
        <f>I14*100/F14</f>
        <v>18.135785884054975</v>
      </c>
      <c r="J15" s="617">
        <f>J14*100/F14</f>
        <v>14.663635424201715</v>
      </c>
      <c r="K15" s="617">
        <f>K14*100/F14</f>
        <v>6.3449416141366122</v>
      </c>
      <c r="L15" s="618">
        <f>L14*100/F14</f>
        <v>2.2527642864524129</v>
      </c>
    </row>
    <row r="16" spans="2:13" ht="13.5" customHeight="1" x14ac:dyDescent="0.25">
      <c r="B16" s="1019"/>
      <c r="C16" s="1009"/>
      <c r="D16" s="991" t="s">
        <v>129</v>
      </c>
      <c r="E16" s="711" t="s">
        <v>147</v>
      </c>
      <c r="F16" s="53">
        <f>SUM(G16:L16)</f>
        <v>4477</v>
      </c>
      <c r="G16" s="112">
        <v>1266</v>
      </c>
      <c r="H16" s="14">
        <v>1498</v>
      </c>
      <c r="I16" s="14">
        <v>831</v>
      </c>
      <c r="J16" s="14">
        <v>659</v>
      </c>
      <c r="K16" s="14">
        <v>223</v>
      </c>
      <c r="L16" s="15">
        <v>0</v>
      </c>
    </row>
    <row r="17" spans="2:12" x14ac:dyDescent="0.25">
      <c r="B17" s="753"/>
      <c r="C17" s="1009"/>
      <c r="D17" s="991"/>
      <c r="E17" s="691" t="s">
        <v>148</v>
      </c>
      <c r="F17" s="641">
        <f>SUM(G17:L17)</f>
        <v>100</v>
      </c>
      <c r="G17" s="619">
        <f>G16*100/F16</f>
        <v>28.277864641501004</v>
      </c>
      <c r="H17" s="617">
        <f>H16*100/F16</f>
        <v>33.459906187178916</v>
      </c>
      <c r="I17" s="617">
        <f>I16*100/F16</f>
        <v>18.561536743354925</v>
      </c>
      <c r="J17" s="617">
        <f>J16*100/F16</f>
        <v>14.719678356041992</v>
      </c>
      <c r="K17" s="617">
        <f>K16*100/F16</f>
        <v>4.9810140719231626</v>
      </c>
      <c r="L17" s="618">
        <f>L16*100/F16</f>
        <v>0</v>
      </c>
    </row>
    <row r="18" spans="2:12" x14ac:dyDescent="0.25">
      <c r="B18" s="753"/>
      <c r="C18" s="1009" t="s">
        <v>87</v>
      </c>
      <c r="D18" s="990" t="s">
        <v>4</v>
      </c>
      <c r="E18" s="668" t="s">
        <v>147</v>
      </c>
      <c r="F18" s="720">
        <f>SUM(G18:L18)</f>
        <v>7089</v>
      </c>
      <c r="G18" s="721">
        <v>1839</v>
      </c>
      <c r="H18" s="584">
        <v>2314</v>
      </c>
      <c r="I18" s="584">
        <v>1373</v>
      </c>
      <c r="J18" s="584">
        <v>946</v>
      </c>
      <c r="K18" s="584">
        <v>444</v>
      </c>
      <c r="L18" s="722">
        <v>173</v>
      </c>
    </row>
    <row r="19" spans="2:12" x14ac:dyDescent="0.25">
      <c r="B19" s="753"/>
      <c r="C19" s="1009"/>
      <c r="D19" s="990"/>
      <c r="E19" s="691" t="s">
        <v>148</v>
      </c>
      <c r="F19" s="641">
        <f>SUM(G19:L19)</f>
        <v>100</v>
      </c>
      <c r="G19" s="619">
        <f>G18*100/F18</f>
        <v>25.941599661447313</v>
      </c>
      <c r="H19" s="617">
        <f>H18*100/F18</f>
        <v>32.642121596840177</v>
      </c>
      <c r="I19" s="617">
        <f>I18*100/F18</f>
        <v>19.368034983777683</v>
      </c>
      <c r="J19" s="617">
        <f>J18*100/F18</f>
        <v>13.344618422908733</v>
      </c>
      <c r="K19" s="617">
        <f>K18*100/F18</f>
        <v>6.2632247143461699</v>
      </c>
      <c r="L19" s="618">
        <f>L18*100/F18</f>
        <v>2.4404006206799265</v>
      </c>
    </row>
    <row r="20" spans="2:12" x14ac:dyDescent="0.25">
      <c r="B20" s="753"/>
      <c r="C20" s="1009"/>
      <c r="D20" s="991" t="s">
        <v>129</v>
      </c>
      <c r="E20" s="711" t="s">
        <v>147</v>
      </c>
      <c r="F20" s="53">
        <f>SUM(G20:L20)</f>
        <v>3724</v>
      </c>
      <c r="G20" s="112">
        <v>931</v>
      </c>
      <c r="H20" s="14">
        <v>1385</v>
      </c>
      <c r="I20" s="14">
        <v>753</v>
      </c>
      <c r="J20" s="14">
        <v>452</v>
      </c>
      <c r="K20" s="14">
        <v>203</v>
      </c>
      <c r="L20" s="15">
        <v>0</v>
      </c>
    </row>
    <row r="21" spans="2:12" x14ac:dyDescent="0.25">
      <c r="B21" s="753"/>
      <c r="C21" s="1009"/>
      <c r="D21" s="991"/>
      <c r="E21" s="691" t="s">
        <v>148</v>
      </c>
      <c r="F21" s="641">
        <f t="shared" si="0"/>
        <v>99.999999999999986</v>
      </c>
      <c r="G21" s="619">
        <f>G20*100/F20</f>
        <v>25</v>
      </c>
      <c r="H21" s="617">
        <f>H20*100/F20</f>
        <v>37.191192266380234</v>
      </c>
      <c r="I21" s="617">
        <f>I20*100/F20</f>
        <v>20.220193340494092</v>
      </c>
      <c r="J21" s="617">
        <f>J20*100/F20</f>
        <v>12.137486573576799</v>
      </c>
      <c r="K21" s="617">
        <f>K20*100/F20</f>
        <v>5.4511278195488719</v>
      </c>
      <c r="L21" s="618">
        <f>L20*100/F20</f>
        <v>0</v>
      </c>
    </row>
    <row r="22" spans="2:12" x14ac:dyDescent="0.25">
      <c r="B22" s="753"/>
      <c r="C22" s="1009" t="s">
        <v>88</v>
      </c>
      <c r="D22" s="990" t="s">
        <v>4</v>
      </c>
      <c r="E22" s="668" t="s">
        <v>147</v>
      </c>
      <c r="F22" s="720">
        <f>SUM(G22:L22)</f>
        <v>7082</v>
      </c>
      <c r="G22" s="721">
        <v>959</v>
      </c>
      <c r="H22" s="584">
        <v>2409</v>
      </c>
      <c r="I22" s="584">
        <v>1638</v>
      </c>
      <c r="J22" s="584">
        <v>1207</v>
      </c>
      <c r="K22" s="584">
        <v>591</v>
      </c>
      <c r="L22" s="722">
        <v>278</v>
      </c>
    </row>
    <row r="23" spans="2:12" x14ac:dyDescent="0.25">
      <c r="B23" s="753"/>
      <c r="C23" s="1009"/>
      <c r="D23" s="990"/>
      <c r="E23" s="691" t="s">
        <v>148</v>
      </c>
      <c r="F23" s="641">
        <f t="shared" si="0"/>
        <v>100</v>
      </c>
      <c r="G23" s="619">
        <f>G22*100/F22</f>
        <v>13.541372493645863</v>
      </c>
      <c r="H23" s="617">
        <f>H22*100/F22</f>
        <v>34.015814741598419</v>
      </c>
      <c r="I23" s="617">
        <f>I22*100/F22</f>
        <v>23.129059587687095</v>
      </c>
      <c r="J23" s="617">
        <f>J22*100/F22</f>
        <v>17.043208133295678</v>
      </c>
      <c r="K23" s="617">
        <f>K22*100/F22</f>
        <v>8.3451002541654908</v>
      </c>
      <c r="L23" s="618">
        <f>L22*100/F22</f>
        <v>3.9254447896074556</v>
      </c>
    </row>
    <row r="24" spans="2:12" x14ac:dyDescent="0.25">
      <c r="B24" s="753"/>
      <c r="C24" s="1009"/>
      <c r="D24" s="991" t="s">
        <v>129</v>
      </c>
      <c r="E24" s="711" t="s">
        <v>147</v>
      </c>
      <c r="F24" s="53">
        <f>SUM(G24:L24)</f>
        <v>3728</v>
      </c>
      <c r="G24" s="112">
        <v>540</v>
      </c>
      <c r="H24" s="14">
        <v>1542</v>
      </c>
      <c r="I24" s="14">
        <v>887</v>
      </c>
      <c r="J24" s="14">
        <v>549</v>
      </c>
      <c r="K24" s="14">
        <v>210</v>
      </c>
      <c r="L24" s="15">
        <v>0</v>
      </c>
    </row>
    <row r="25" spans="2:12" x14ac:dyDescent="0.25">
      <c r="B25" s="753"/>
      <c r="C25" s="1009"/>
      <c r="D25" s="991"/>
      <c r="E25" s="691" t="s">
        <v>148</v>
      </c>
      <c r="F25" s="641">
        <f t="shared" si="0"/>
        <v>100</v>
      </c>
      <c r="G25" s="619">
        <f>G24*100/F24</f>
        <v>14.484978540772532</v>
      </c>
      <c r="H25" s="617">
        <f>H24*100/F24</f>
        <v>41.362660944206006</v>
      </c>
      <c r="I25" s="617">
        <f>I24*100/F24</f>
        <v>23.792918454935624</v>
      </c>
      <c r="J25" s="617">
        <f>J24*100/F24</f>
        <v>14.726394849785407</v>
      </c>
      <c r="K25" s="617">
        <f>K24*100/F24</f>
        <v>5.633047210300429</v>
      </c>
      <c r="L25" s="618">
        <f>L24*100/F24</f>
        <v>0</v>
      </c>
    </row>
    <row r="26" spans="2:12" ht="13.5" customHeight="1" x14ac:dyDescent="0.25">
      <c r="B26" s="1019" t="s">
        <v>387</v>
      </c>
      <c r="C26" s="1009" t="s">
        <v>89</v>
      </c>
      <c r="D26" s="990" t="s">
        <v>4</v>
      </c>
      <c r="E26" s="668" t="s">
        <v>147</v>
      </c>
      <c r="F26" s="720">
        <f>SUM(G26:L26)</f>
        <v>7660</v>
      </c>
      <c r="G26" s="721">
        <v>971</v>
      </c>
      <c r="H26" s="584">
        <v>2623</v>
      </c>
      <c r="I26" s="584">
        <v>1714</v>
      </c>
      <c r="J26" s="584">
        <v>1342</v>
      </c>
      <c r="K26" s="584">
        <v>692</v>
      </c>
      <c r="L26" s="722">
        <v>318</v>
      </c>
    </row>
    <row r="27" spans="2:12" x14ac:dyDescent="0.25">
      <c r="B27" s="1019"/>
      <c r="C27" s="1009"/>
      <c r="D27" s="990"/>
      <c r="E27" s="691" t="s">
        <v>148</v>
      </c>
      <c r="F27" s="641">
        <f t="shared" si="0"/>
        <v>100</v>
      </c>
      <c r="G27" s="619">
        <f>G26*100/F26</f>
        <v>12.676240208877285</v>
      </c>
      <c r="H27" s="617">
        <f>H26*100/F26</f>
        <v>34.242819843342033</v>
      </c>
      <c r="I27" s="617">
        <f>I26*100/F26</f>
        <v>22.375979112271541</v>
      </c>
      <c r="J27" s="617">
        <f>J26*100/F26</f>
        <v>17.519582245430808</v>
      </c>
      <c r="K27" s="617">
        <f>K26*100/F26</f>
        <v>9.0339425587467357</v>
      </c>
      <c r="L27" s="618">
        <f>L26*100/F26</f>
        <v>4.1514360313315928</v>
      </c>
    </row>
    <row r="28" spans="2:12" x14ac:dyDescent="0.25">
      <c r="B28" s="1019"/>
      <c r="C28" s="1009"/>
      <c r="D28" s="991" t="s">
        <v>129</v>
      </c>
      <c r="E28" s="711" t="s">
        <v>147</v>
      </c>
      <c r="F28" s="53">
        <f>SUM(G28:L28)</f>
        <v>4570</v>
      </c>
      <c r="G28" s="112">
        <v>689</v>
      </c>
      <c r="H28" s="14">
        <v>1947</v>
      </c>
      <c r="I28" s="14">
        <v>1032</v>
      </c>
      <c r="J28" s="14">
        <v>645</v>
      </c>
      <c r="K28" s="14">
        <v>257</v>
      </c>
      <c r="L28" s="15">
        <v>0</v>
      </c>
    </row>
    <row r="29" spans="2:12" x14ac:dyDescent="0.25">
      <c r="B29" s="1019"/>
      <c r="C29" s="1009"/>
      <c r="D29" s="991"/>
      <c r="E29" s="691" t="s">
        <v>148</v>
      </c>
      <c r="F29" s="641">
        <f t="shared" si="0"/>
        <v>100</v>
      </c>
      <c r="G29" s="619">
        <f>G28*100/F28</f>
        <v>15.076586433260394</v>
      </c>
      <c r="H29" s="617">
        <f>H28*100/F28</f>
        <v>42.603938730853393</v>
      </c>
      <c r="I29" s="617">
        <f>I28*100/F28</f>
        <v>22.582056892778994</v>
      </c>
      <c r="J29" s="617">
        <f>J28*100/F28</f>
        <v>14.113785557986871</v>
      </c>
      <c r="K29" s="617">
        <f>K28*100/F28</f>
        <v>5.6236323851203505</v>
      </c>
      <c r="L29" s="618">
        <f>L28*100/F28</f>
        <v>0</v>
      </c>
    </row>
    <row r="30" spans="2:12" x14ac:dyDescent="0.25">
      <c r="B30" s="753"/>
      <c r="C30" s="1009" t="s">
        <v>90</v>
      </c>
      <c r="D30" s="990" t="s">
        <v>4</v>
      </c>
      <c r="E30" s="668" t="s">
        <v>147</v>
      </c>
      <c r="F30" s="720">
        <f>SUM(G30:L30)</f>
        <v>15763</v>
      </c>
      <c r="G30" s="721">
        <v>676</v>
      </c>
      <c r="H30" s="584">
        <v>4351</v>
      </c>
      <c r="I30" s="584">
        <v>4005</v>
      </c>
      <c r="J30" s="584">
        <v>3541</v>
      </c>
      <c r="K30" s="584">
        <v>2122</v>
      </c>
      <c r="L30" s="722">
        <v>1068</v>
      </c>
    </row>
    <row r="31" spans="2:12" x14ac:dyDescent="0.25">
      <c r="B31" s="753"/>
      <c r="C31" s="1009"/>
      <c r="D31" s="990"/>
      <c r="E31" s="691" t="s">
        <v>148</v>
      </c>
      <c r="F31" s="641">
        <f t="shared" si="0"/>
        <v>100.00000000000001</v>
      </c>
      <c r="G31" s="619">
        <f>G30*100/F30</f>
        <v>4.2885237581678615</v>
      </c>
      <c r="H31" s="617">
        <f>H30*100/F30</f>
        <v>27.602613715663264</v>
      </c>
      <c r="I31" s="617">
        <f>I30*100/F30</f>
        <v>25.40760007612764</v>
      </c>
      <c r="J31" s="617">
        <f>J30*100/F30</f>
        <v>22.463997969929583</v>
      </c>
      <c r="K31" s="617">
        <f>K30*100/F30</f>
        <v>13.461904459810949</v>
      </c>
      <c r="L31" s="618">
        <f>L30*100/F30</f>
        <v>6.7753600203007043</v>
      </c>
    </row>
    <row r="32" spans="2:12" x14ac:dyDescent="0.25">
      <c r="B32" s="753"/>
      <c r="C32" s="1009"/>
      <c r="D32" s="991" t="s">
        <v>129</v>
      </c>
      <c r="E32" s="711" t="s">
        <v>147</v>
      </c>
      <c r="F32" s="53">
        <f>SUM(G32:L32)</f>
        <v>10194</v>
      </c>
      <c r="G32" s="112">
        <v>537</v>
      </c>
      <c r="H32" s="14">
        <v>3698</v>
      </c>
      <c r="I32" s="14">
        <v>2945</v>
      </c>
      <c r="J32" s="14">
        <v>1998</v>
      </c>
      <c r="K32" s="14">
        <v>1016</v>
      </c>
      <c r="L32" s="15">
        <v>0</v>
      </c>
    </row>
    <row r="33" spans="2:12" ht="15.75" thickBot="1" x14ac:dyDescent="0.3">
      <c r="B33" s="754"/>
      <c r="C33" s="1010"/>
      <c r="D33" s="992"/>
      <c r="E33" s="697" t="s">
        <v>148</v>
      </c>
      <c r="F33" s="642">
        <f t="shared" si="0"/>
        <v>100</v>
      </c>
      <c r="G33" s="631">
        <f>G32*100/F32</f>
        <v>5.2678045909358442</v>
      </c>
      <c r="H33" s="632">
        <f>H32*100/F32</f>
        <v>36.276240926034923</v>
      </c>
      <c r="I33" s="632">
        <f>I32*100/F32</f>
        <v>28.889542868353935</v>
      </c>
      <c r="J33" s="632">
        <f>J32*100/F32</f>
        <v>19.599764567392583</v>
      </c>
      <c r="K33" s="632">
        <f>K32*100/F32</f>
        <v>9.9666470472827147</v>
      </c>
      <c r="L33" s="633">
        <f>L32*100/F32</f>
        <v>0</v>
      </c>
    </row>
  </sheetData>
  <mergeCells count="25">
    <mergeCell ref="B14:B16"/>
    <mergeCell ref="B26:B29"/>
    <mergeCell ref="C26:C29"/>
    <mergeCell ref="D26:D27"/>
    <mergeCell ref="D28:D29"/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  <mergeCell ref="G4:L4"/>
    <mergeCell ref="C5:E5"/>
    <mergeCell ref="D6:D7"/>
    <mergeCell ref="D8:D9"/>
    <mergeCell ref="C10:C13"/>
    <mergeCell ref="D10:D11"/>
    <mergeCell ref="D12:D13"/>
    <mergeCell ref="F4:F5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L36"/>
  <sheetViews>
    <sheetView workbookViewId="0">
      <selection activeCell="B1" sqref="B1"/>
    </sheetView>
  </sheetViews>
  <sheetFormatPr defaultRowHeight="15" x14ac:dyDescent="0.25"/>
  <cols>
    <col min="1" max="1" width="4.14062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103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2" width="9.5703125" style="2" bestFit="1" customWidth="1"/>
    <col min="13" max="16384" width="9.140625" style="2"/>
  </cols>
  <sheetData>
    <row r="2" spans="1:12" x14ac:dyDescent="0.25">
      <c r="B2" s="171" t="s">
        <v>396</v>
      </c>
      <c r="C2" s="103"/>
      <c r="D2" s="103"/>
      <c r="E2" s="103"/>
      <c r="G2" s="103"/>
      <c r="H2" s="103"/>
      <c r="I2" s="103"/>
      <c r="J2" s="103"/>
      <c r="K2" s="103"/>
    </row>
    <row r="3" spans="1:12" ht="15.75" thickBot="1" x14ac:dyDescent="0.3">
      <c r="B3" s="171" t="s">
        <v>389</v>
      </c>
      <c r="C3" s="103"/>
      <c r="D3" s="103"/>
      <c r="E3" s="103"/>
      <c r="G3" s="676"/>
      <c r="H3" s="103"/>
      <c r="I3" s="103"/>
      <c r="J3" s="103"/>
      <c r="K3" s="103"/>
    </row>
    <row r="4" spans="1:12" ht="18.75" customHeight="1" thickBot="1" x14ac:dyDescent="0.3">
      <c r="B4" s="727" t="s">
        <v>3</v>
      </c>
      <c r="C4" s="728"/>
      <c r="D4" s="728"/>
      <c r="E4" s="729"/>
      <c r="F4" s="730"/>
      <c r="G4" s="1014" t="s">
        <v>209</v>
      </c>
      <c r="H4" s="1015"/>
      <c r="I4" s="1015"/>
      <c r="J4" s="1015"/>
      <c r="K4" s="1016"/>
    </row>
    <row r="5" spans="1:12" ht="45" customHeight="1" thickBot="1" x14ac:dyDescent="0.3">
      <c r="A5" s="652"/>
      <c r="B5" s="731"/>
      <c r="C5" s="985"/>
      <c r="D5" s="985"/>
      <c r="E5" s="986"/>
      <c r="F5" s="732" t="s">
        <v>65</v>
      </c>
      <c r="G5" s="733" t="s">
        <v>74</v>
      </c>
      <c r="H5" s="734" t="s">
        <v>13</v>
      </c>
      <c r="I5" s="734" t="s">
        <v>392</v>
      </c>
      <c r="J5" s="734" t="s">
        <v>75</v>
      </c>
      <c r="K5" s="735" t="s">
        <v>76</v>
      </c>
    </row>
    <row r="6" spans="1:12" ht="16.5" customHeight="1" x14ac:dyDescent="0.25">
      <c r="B6" s="647" t="s">
        <v>386</v>
      </c>
      <c r="C6" s="677"/>
      <c r="D6" s="989" t="s">
        <v>4</v>
      </c>
      <c r="E6" s="669" t="s">
        <v>147</v>
      </c>
      <c r="F6" s="712">
        <f t="shared" ref="F6:F33" si="0">SUM(G6:K6)</f>
        <v>52334</v>
      </c>
      <c r="G6" s="713">
        <v>6437</v>
      </c>
      <c r="H6" s="714">
        <v>13687</v>
      </c>
      <c r="I6" s="714">
        <v>5321</v>
      </c>
      <c r="J6" s="714">
        <v>16139</v>
      </c>
      <c r="K6" s="715">
        <v>10750</v>
      </c>
      <c r="L6" s="654"/>
    </row>
    <row r="7" spans="1:12" ht="15" customHeight="1" x14ac:dyDescent="0.25">
      <c r="B7" s="678" t="s">
        <v>402</v>
      </c>
      <c r="C7" s="679"/>
      <c r="D7" s="990"/>
      <c r="E7" s="691" t="s">
        <v>148</v>
      </c>
      <c r="F7" s="641">
        <f t="shared" si="0"/>
        <v>100</v>
      </c>
      <c r="G7" s="619">
        <f>G6*100/$F$6</f>
        <v>12.29984331409791</v>
      </c>
      <c r="H7" s="617">
        <f>H6*100/$F$6</f>
        <v>26.153170023311805</v>
      </c>
      <c r="I7" s="617">
        <f>I6*100/$F$6</f>
        <v>10.167386402720984</v>
      </c>
      <c r="J7" s="617">
        <f>J6*100/$F$6</f>
        <v>30.838460656552147</v>
      </c>
      <c r="K7" s="618">
        <f>K6*100/$F$6</f>
        <v>20.541139603317156</v>
      </c>
      <c r="L7" s="654"/>
    </row>
    <row r="8" spans="1:12" x14ac:dyDescent="0.25">
      <c r="B8" s="671"/>
      <c r="C8" s="679"/>
      <c r="D8" s="991" t="s">
        <v>129</v>
      </c>
      <c r="E8" s="711" t="s">
        <v>147</v>
      </c>
      <c r="F8" s="53">
        <f t="shared" si="0"/>
        <v>28560</v>
      </c>
      <c r="G8" s="112">
        <v>4937</v>
      </c>
      <c r="H8" s="14">
        <v>8814</v>
      </c>
      <c r="I8" s="14">
        <v>3704</v>
      </c>
      <c r="J8" s="14">
        <v>7071</v>
      </c>
      <c r="K8" s="15">
        <v>4034</v>
      </c>
    </row>
    <row r="9" spans="1:12" ht="15.75" customHeight="1" thickBot="1" x14ac:dyDescent="0.3">
      <c r="B9" s="670"/>
      <c r="C9" s="680"/>
      <c r="D9" s="992"/>
      <c r="E9" s="697" t="s">
        <v>148</v>
      </c>
      <c r="F9" s="642">
        <f t="shared" si="0"/>
        <v>99.999999999999986</v>
      </c>
      <c r="G9" s="631">
        <f>G8*100/F8</f>
        <v>17.28641456582633</v>
      </c>
      <c r="H9" s="632">
        <f>H8*100/F8</f>
        <v>30.861344537815125</v>
      </c>
      <c r="I9" s="632">
        <f>I8*100/F8</f>
        <v>12.969187675070028</v>
      </c>
      <c r="J9" s="632">
        <f>J8*100/F8</f>
        <v>24.758403361344538</v>
      </c>
      <c r="K9" s="633">
        <f>K8*100/F8</f>
        <v>14.124649859943977</v>
      </c>
    </row>
    <row r="10" spans="1:12" ht="15" customHeight="1" x14ac:dyDescent="0.25">
      <c r="B10" s="993" t="s">
        <v>387</v>
      </c>
      <c r="C10" s="996" t="s">
        <v>91</v>
      </c>
      <c r="D10" s="997" t="s">
        <v>4</v>
      </c>
      <c r="E10" s="648" t="s">
        <v>147</v>
      </c>
      <c r="F10" s="712">
        <f t="shared" si="0"/>
        <v>5063</v>
      </c>
      <c r="G10" s="713">
        <v>646</v>
      </c>
      <c r="H10" s="714">
        <v>1357</v>
      </c>
      <c r="I10" s="714">
        <v>568</v>
      </c>
      <c r="J10" s="714">
        <v>1655</v>
      </c>
      <c r="K10" s="715">
        <v>837</v>
      </c>
    </row>
    <row r="11" spans="1:12" x14ac:dyDescent="0.25">
      <c r="B11" s="994"/>
      <c r="C11" s="991"/>
      <c r="D11" s="990"/>
      <c r="E11" s="691" t="s">
        <v>148</v>
      </c>
      <c r="F11" s="641">
        <f t="shared" si="0"/>
        <v>100</v>
      </c>
      <c r="G11" s="619">
        <f>G10*100/$F$10</f>
        <v>12.759233655935216</v>
      </c>
      <c r="H11" s="617">
        <f>H10*100/$F$10</f>
        <v>26.802291131740073</v>
      </c>
      <c r="I11" s="617">
        <f>I10*100/$F$10</f>
        <v>11.218645072091645</v>
      </c>
      <c r="J11" s="617">
        <f>J10*100/$F$10</f>
        <v>32.688129567450126</v>
      </c>
      <c r="K11" s="618">
        <f>K10*100/$F$10</f>
        <v>16.531700572782935</v>
      </c>
    </row>
    <row r="12" spans="1:12" x14ac:dyDescent="0.25">
      <c r="B12" s="994"/>
      <c r="C12" s="991"/>
      <c r="D12" s="991" t="s">
        <v>129</v>
      </c>
      <c r="E12" s="711" t="s">
        <v>147</v>
      </c>
      <c r="F12" s="53">
        <f t="shared" si="0"/>
        <v>1867</v>
      </c>
      <c r="G12" s="112">
        <v>418</v>
      </c>
      <c r="H12" s="14">
        <v>587</v>
      </c>
      <c r="I12" s="14">
        <v>300</v>
      </c>
      <c r="J12" s="14">
        <v>387</v>
      </c>
      <c r="K12" s="15">
        <v>175</v>
      </c>
    </row>
    <row r="13" spans="1:12" x14ac:dyDescent="0.25">
      <c r="B13" s="994"/>
      <c r="C13" s="991"/>
      <c r="D13" s="991"/>
      <c r="E13" s="691" t="s">
        <v>148</v>
      </c>
      <c r="F13" s="641">
        <f t="shared" si="0"/>
        <v>100</v>
      </c>
      <c r="G13" s="619">
        <f>G12*100/$F$12</f>
        <v>22.388859132297803</v>
      </c>
      <c r="H13" s="617">
        <f>H12*100/$F$12</f>
        <v>31.440814140332083</v>
      </c>
      <c r="I13" s="617">
        <f>I12*100/$F$12</f>
        <v>16.068559185859669</v>
      </c>
      <c r="J13" s="617">
        <f>J12*100/$F$12</f>
        <v>20.72844134975897</v>
      </c>
      <c r="K13" s="618">
        <f>K12*100/$F$12</f>
        <v>9.3733261917514721</v>
      </c>
    </row>
    <row r="14" spans="1:12" x14ac:dyDescent="0.25">
      <c r="B14" s="994"/>
      <c r="C14" s="998" t="s">
        <v>80</v>
      </c>
      <c r="D14" s="990" t="s">
        <v>4</v>
      </c>
      <c r="E14" s="668" t="s">
        <v>147</v>
      </c>
      <c r="F14" s="720">
        <f t="shared" si="0"/>
        <v>9677</v>
      </c>
      <c r="G14" s="721">
        <v>1425</v>
      </c>
      <c r="H14" s="584">
        <v>2728</v>
      </c>
      <c r="I14" s="584">
        <v>1090</v>
      </c>
      <c r="J14" s="584">
        <v>2851</v>
      </c>
      <c r="K14" s="722">
        <v>1583</v>
      </c>
    </row>
    <row r="15" spans="1:12" x14ac:dyDescent="0.25">
      <c r="B15" s="994"/>
      <c r="C15" s="998"/>
      <c r="D15" s="990"/>
      <c r="E15" s="691" t="s">
        <v>148</v>
      </c>
      <c r="F15" s="641">
        <f t="shared" si="0"/>
        <v>100</v>
      </c>
      <c r="G15" s="619">
        <f>G14*100/$F$14</f>
        <v>14.725638110984809</v>
      </c>
      <c r="H15" s="617">
        <f>H14*100/$F$14</f>
        <v>28.190554924046708</v>
      </c>
      <c r="I15" s="617">
        <f>I14*100/$F$14</f>
        <v>11.263821432262064</v>
      </c>
      <c r="J15" s="617">
        <f>J14*100/$F$14</f>
        <v>29.461610003100134</v>
      </c>
      <c r="K15" s="618">
        <f>K14*100/$F$14</f>
        <v>16.358375529606285</v>
      </c>
    </row>
    <row r="16" spans="1:12" x14ac:dyDescent="0.25">
      <c r="B16" s="994"/>
      <c r="C16" s="998"/>
      <c r="D16" s="991" t="s">
        <v>129</v>
      </c>
      <c r="E16" s="711" t="s">
        <v>147</v>
      </c>
      <c r="F16" s="53">
        <f t="shared" si="0"/>
        <v>4477</v>
      </c>
      <c r="G16" s="112">
        <v>1021</v>
      </c>
      <c r="H16" s="14">
        <v>1428</v>
      </c>
      <c r="I16" s="14">
        <v>615</v>
      </c>
      <c r="J16" s="14">
        <v>959</v>
      </c>
      <c r="K16" s="15">
        <v>454</v>
      </c>
    </row>
    <row r="17" spans="2:11" x14ac:dyDescent="0.25">
      <c r="B17" s="994"/>
      <c r="C17" s="998"/>
      <c r="D17" s="991"/>
      <c r="E17" s="691" t="s">
        <v>148</v>
      </c>
      <c r="F17" s="641">
        <f t="shared" si="0"/>
        <v>100.00000000000001</v>
      </c>
      <c r="G17" s="619">
        <f>G16*100/$F$16</f>
        <v>22.805450078177351</v>
      </c>
      <c r="H17" s="617">
        <f>H16*100/$F$16</f>
        <v>31.896359169086441</v>
      </c>
      <c r="I17" s="617">
        <f>I16*100/$F$16</f>
        <v>13.736877373241009</v>
      </c>
      <c r="J17" s="617">
        <f>J16*100/$F$16</f>
        <v>21.420594147866876</v>
      </c>
      <c r="K17" s="618">
        <f>K16*100/$F$16</f>
        <v>10.140719231628323</v>
      </c>
    </row>
    <row r="18" spans="2:11" x14ac:dyDescent="0.25">
      <c r="B18" s="994"/>
      <c r="C18" s="998" t="s">
        <v>87</v>
      </c>
      <c r="D18" s="990" t="s">
        <v>4</v>
      </c>
      <c r="E18" s="668" t="s">
        <v>147</v>
      </c>
      <c r="F18" s="720">
        <f t="shared" si="0"/>
        <v>7089</v>
      </c>
      <c r="G18" s="721">
        <v>1064</v>
      </c>
      <c r="H18" s="584">
        <v>2058</v>
      </c>
      <c r="I18" s="584">
        <v>799</v>
      </c>
      <c r="J18" s="584">
        <v>2016</v>
      </c>
      <c r="K18" s="722">
        <v>1152</v>
      </c>
    </row>
    <row r="19" spans="2:11" x14ac:dyDescent="0.25">
      <c r="B19" s="994"/>
      <c r="C19" s="998"/>
      <c r="D19" s="990"/>
      <c r="E19" s="691" t="s">
        <v>148</v>
      </c>
      <c r="F19" s="641">
        <f t="shared" si="0"/>
        <v>100</v>
      </c>
      <c r="G19" s="619">
        <f>G18*100/$F$18</f>
        <v>15.009169135280011</v>
      </c>
      <c r="H19" s="617">
        <f>H18*100/$F$18</f>
        <v>29.030892932712653</v>
      </c>
      <c r="I19" s="617">
        <f>I18*100/$F$18</f>
        <v>11.270983213429256</v>
      </c>
      <c r="J19" s="617">
        <f>J18*100/$F$18</f>
        <v>28.438425730004234</v>
      </c>
      <c r="K19" s="618">
        <f>K18*100/$F$18</f>
        <v>16.250528988573848</v>
      </c>
    </row>
    <row r="20" spans="2:11" x14ac:dyDescent="0.25">
      <c r="B20" s="994"/>
      <c r="C20" s="998"/>
      <c r="D20" s="991" t="s">
        <v>129</v>
      </c>
      <c r="E20" s="711" t="s">
        <v>147</v>
      </c>
      <c r="F20" s="53">
        <f t="shared" si="0"/>
        <v>3724</v>
      </c>
      <c r="G20" s="112">
        <v>798</v>
      </c>
      <c r="H20" s="14">
        <v>1199</v>
      </c>
      <c r="I20" s="14">
        <v>494</v>
      </c>
      <c r="J20" s="14">
        <v>833</v>
      </c>
      <c r="K20" s="15">
        <v>400</v>
      </c>
    </row>
    <row r="21" spans="2:11" x14ac:dyDescent="0.25">
      <c r="B21" s="994"/>
      <c r="C21" s="998"/>
      <c r="D21" s="991"/>
      <c r="E21" s="691" t="s">
        <v>148</v>
      </c>
      <c r="F21" s="641">
        <f t="shared" si="0"/>
        <v>99.999999999999986</v>
      </c>
      <c r="G21" s="619">
        <f>G20*100/$F$20</f>
        <v>21.428571428571427</v>
      </c>
      <c r="H21" s="617">
        <f>H20*100/$F$20</f>
        <v>32.196562835660579</v>
      </c>
      <c r="I21" s="617">
        <f>I20*100/$F$20</f>
        <v>13.26530612244898</v>
      </c>
      <c r="J21" s="617">
        <f>J20*100/$F$20</f>
        <v>22.368421052631579</v>
      </c>
      <c r="K21" s="618">
        <f>K20*100/$F$20</f>
        <v>10.741138560687434</v>
      </c>
    </row>
    <row r="22" spans="2:11" x14ac:dyDescent="0.25">
      <c r="B22" s="994"/>
      <c r="C22" s="998" t="s">
        <v>88</v>
      </c>
      <c r="D22" s="990" t="s">
        <v>4</v>
      </c>
      <c r="E22" s="668" t="s">
        <v>147</v>
      </c>
      <c r="F22" s="720">
        <f t="shared" si="0"/>
        <v>7082</v>
      </c>
      <c r="G22" s="721">
        <v>951</v>
      </c>
      <c r="H22" s="584">
        <v>1850</v>
      </c>
      <c r="I22" s="584">
        <v>756</v>
      </c>
      <c r="J22" s="584">
        <v>2122</v>
      </c>
      <c r="K22" s="722">
        <v>1403</v>
      </c>
    </row>
    <row r="23" spans="2:11" x14ac:dyDescent="0.25">
      <c r="B23" s="994"/>
      <c r="C23" s="998"/>
      <c r="D23" s="990"/>
      <c r="E23" s="691" t="s">
        <v>148</v>
      </c>
      <c r="F23" s="641">
        <f t="shared" si="0"/>
        <v>100</v>
      </c>
      <c r="G23" s="619">
        <f>G22*100/$F$22</f>
        <v>13.428410053657158</v>
      </c>
      <c r="H23" s="617">
        <f>H22*100/$F$22</f>
        <v>26.122564247387743</v>
      </c>
      <c r="I23" s="617">
        <f>I22*100/$F$22</f>
        <v>10.674950578932505</v>
      </c>
      <c r="J23" s="617">
        <f>J22*100/$F$22</f>
        <v>29.96328720700367</v>
      </c>
      <c r="K23" s="618">
        <f>K22*100/$F$22</f>
        <v>19.81078791301892</v>
      </c>
    </row>
    <row r="24" spans="2:11" x14ac:dyDescent="0.25">
      <c r="B24" s="994"/>
      <c r="C24" s="998"/>
      <c r="D24" s="991" t="s">
        <v>129</v>
      </c>
      <c r="E24" s="711" t="s">
        <v>147</v>
      </c>
      <c r="F24" s="53">
        <f t="shared" si="0"/>
        <v>3728</v>
      </c>
      <c r="G24" s="112">
        <v>733</v>
      </c>
      <c r="H24" s="14">
        <v>1193</v>
      </c>
      <c r="I24" s="14">
        <v>511</v>
      </c>
      <c r="J24" s="14">
        <v>838</v>
      </c>
      <c r="K24" s="15">
        <v>453</v>
      </c>
    </row>
    <row r="25" spans="2:11" x14ac:dyDescent="0.25">
      <c r="B25" s="994"/>
      <c r="C25" s="998"/>
      <c r="D25" s="991"/>
      <c r="E25" s="691" t="s">
        <v>148</v>
      </c>
      <c r="F25" s="641">
        <f t="shared" si="0"/>
        <v>100</v>
      </c>
      <c r="G25" s="619">
        <f>G24*100/$F$24</f>
        <v>19.662017167381975</v>
      </c>
      <c r="H25" s="617">
        <f>H24*100/$F$24</f>
        <v>32.001072961373389</v>
      </c>
      <c r="I25" s="617">
        <f>I24*100/$F$24</f>
        <v>13.707081545064378</v>
      </c>
      <c r="J25" s="617">
        <f>J24*100/$F$24</f>
        <v>22.478540772532188</v>
      </c>
      <c r="K25" s="618">
        <f>K24*100/$F$24</f>
        <v>12.151287553648068</v>
      </c>
    </row>
    <row r="26" spans="2:11" x14ac:dyDescent="0.25">
      <c r="B26" s="994"/>
      <c r="C26" s="998" t="s">
        <v>89</v>
      </c>
      <c r="D26" s="990" t="s">
        <v>4</v>
      </c>
      <c r="E26" s="668" t="s">
        <v>147</v>
      </c>
      <c r="F26" s="720">
        <f t="shared" si="0"/>
        <v>7660</v>
      </c>
      <c r="G26" s="721">
        <v>964</v>
      </c>
      <c r="H26" s="584">
        <v>1962</v>
      </c>
      <c r="I26" s="584">
        <v>818</v>
      </c>
      <c r="J26" s="584">
        <v>2214</v>
      </c>
      <c r="K26" s="722">
        <v>1702</v>
      </c>
    </row>
    <row r="27" spans="2:11" x14ac:dyDescent="0.25">
      <c r="B27" s="994"/>
      <c r="C27" s="998"/>
      <c r="D27" s="990"/>
      <c r="E27" s="691" t="s">
        <v>148</v>
      </c>
      <c r="F27" s="641">
        <f t="shared" si="0"/>
        <v>100</v>
      </c>
      <c r="G27" s="619">
        <f>G26*100/$F$26</f>
        <v>12.58485639686684</v>
      </c>
      <c r="H27" s="617">
        <f>H26*100/$F$26</f>
        <v>25.613577023498696</v>
      </c>
      <c r="I27" s="617">
        <f>I26*100/$F$26</f>
        <v>10.678851174934726</v>
      </c>
      <c r="J27" s="617">
        <f>J26*100/$F$26</f>
        <v>28.903394255874673</v>
      </c>
      <c r="K27" s="618">
        <f>K26*100/$F$26</f>
        <v>22.219321148825067</v>
      </c>
    </row>
    <row r="28" spans="2:11" x14ac:dyDescent="0.25">
      <c r="B28" s="994"/>
      <c r="C28" s="998"/>
      <c r="D28" s="991" t="s">
        <v>129</v>
      </c>
      <c r="E28" s="711" t="s">
        <v>147</v>
      </c>
      <c r="F28" s="53">
        <f t="shared" si="0"/>
        <v>4570</v>
      </c>
      <c r="G28" s="112">
        <v>784</v>
      </c>
      <c r="H28" s="14">
        <v>1398</v>
      </c>
      <c r="I28" s="14">
        <v>658</v>
      </c>
      <c r="J28" s="14">
        <v>1049</v>
      </c>
      <c r="K28" s="15">
        <v>681</v>
      </c>
    </row>
    <row r="29" spans="2:11" x14ac:dyDescent="0.25">
      <c r="B29" s="994"/>
      <c r="C29" s="998"/>
      <c r="D29" s="991"/>
      <c r="E29" s="691" t="s">
        <v>148</v>
      </c>
      <c r="F29" s="641">
        <f t="shared" si="0"/>
        <v>100</v>
      </c>
      <c r="G29" s="619">
        <f>G28*100/$F$28</f>
        <v>17.155361050328228</v>
      </c>
      <c r="H29" s="617">
        <f>H28*100/$F$28</f>
        <v>30.590809628008753</v>
      </c>
      <c r="I29" s="617">
        <f>I28*100/$F$28</f>
        <v>14.398249452954047</v>
      </c>
      <c r="J29" s="617">
        <f>J28*100/$F$28</f>
        <v>22.954048140043763</v>
      </c>
      <c r="K29" s="618">
        <f>K28*100/$F$28</f>
        <v>14.901531728665208</v>
      </c>
    </row>
    <row r="30" spans="2:11" x14ac:dyDescent="0.25">
      <c r="B30" s="994"/>
      <c r="C30" s="998" t="s">
        <v>90</v>
      </c>
      <c r="D30" s="990" t="s">
        <v>4</v>
      </c>
      <c r="E30" s="668" t="s">
        <v>147</v>
      </c>
      <c r="F30" s="720">
        <f t="shared" si="0"/>
        <v>15763</v>
      </c>
      <c r="G30" s="721">
        <v>1387</v>
      </c>
      <c r="H30" s="584">
        <v>3732</v>
      </c>
      <c r="I30" s="584">
        <v>1290</v>
      </c>
      <c r="J30" s="584">
        <v>5281</v>
      </c>
      <c r="K30" s="722">
        <v>4073</v>
      </c>
    </row>
    <row r="31" spans="2:11" x14ac:dyDescent="0.25">
      <c r="B31" s="994"/>
      <c r="C31" s="998"/>
      <c r="D31" s="990"/>
      <c r="E31" s="691" t="s">
        <v>148</v>
      </c>
      <c r="F31" s="641">
        <f t="shared" si="0"/>
        <v>100.00000000000001</v>
      </c>
      <c r="G31" s="619">
        <f>G30*100/$F$30</f>
        <v>8.7990864683118701</v>
      </c>
      <c r="H31" s="617">
        <f>H30*100/$F$30</f>
        <v>23.675696250713695</v>
      </c>
      <c r="I31" s="617">
        <f>I30*100/$F$30</f>
        <v>8.1837213728351195</v>
      </c>
      <c r="J31" s="617">
        <f>J30*100/$F$30</f>
        <v>33.5025058681723</v>
      </c>
      <c r="K31" s="618">
        <f>K30*100/$F$30</f>
        <v>25.838990039967012</v>
      </c>
    </row>
    <row r="32" spans="2:11" x14ac:dyDescent="0.25">
      <c r="B32" s="994"/>
      <c r="C32" s="998"/>
      <c r="D32" s="991" t="s">
        <v>129</v>
      </c>
      <c r="E32" s="711" t="s">
        <v>147</v>
      </c>
      <c r="F32" s="53">
        <f t="shared" si="0"/>
        <v>10194</v>
      </c>
      <c r="G32" s="112">
        <v>1183</v>
      </c>
      <c r="H32" s="14">
        <v>3009</v>
      </c>
      <c r="I32" s="14">
        <v>1126</v>
      </c>
      <c r="J32" s="14">
        <v>3005</v>
      </c>
      <c r="K32" s="15">
        <v>1871</v>
      </c>
    </row>
    <row r="33" spans="2:11" ht="15.75" thickBot="1" x14ac:dyDescent="0.3">
      <c r="B33" s="995"/>
      <c r="C33" s="999"/>
      <c r="D33" s="992"/>
      <c r="E33" s="697" t="s">
        <v>148</v>
      </c>
      <c r="F33" s="642">
        <f t="shared" si="0"/>
        <v>100</v>
      </c>
      <c r="G33" s="631">
        <f>G32*100/$F$32</f>
        <v>11.604865607219933</v>
      </c>
      <c r="H33" s="632">
        <f>H32*100/$F$32</f>
        <v>29.517363154796939</v>
      </c>
      <c r="I33" s="632">
        <f>I32*100/$F$32</f>
        <v>11.045713164606632</v>
      </c>
      <c r="J33" s="632">
        <f>J32*100/$F$32</f>
        <v>29.478124386894251</v>
      </c>
      <c r="K33" s="633">
        <f>K32*100/$F$32</f>
        <v>18.353933686482243</v>
      </c>
    </row>
    <row r="36" spans="2:11" x14ac:dyDescent="0.25">
      <c r="F36" s="484"/>
    </row>
  </sheetData>
  <mergeCells count="23">
    <mergeCell ref="D24:D25"/>
    <mergeCell ref="C26:C29"/>
    <mergeCell ref="D26:D27"/>
    <mergeCell ref="D28:D29"/>
    <mergeCell ref="C30:C33"/>
    <mergeCell ref="D30:D31"/>
    <mergeCell ref="D32:D33"/>
    <mergeCell ref="G4:K4"/>
    <mergeCell ref="C5:E5"/>
    <mergeCell ref="D6:D7"/>
    <mergeCell ref="D8:D9"/>
    <mergeCell ref="B10:B33"/>
    <mergeCell ref="C10:C13"/>
    <mergeCell ref="D10:D11"/>
    <mergeCell ref="D12:D13"/>
    <mergeCell ref="C14:C17"/>
    <mergeCell ref="D14:D15"/>
    <mergeCell ref="D16:D17"/>
    <mergeCell ref="C18:C21"/>
    <mergeCell ref="D18:D19"/>
    <mergeCell ref="D20:D21"/>
    <mergeCell ref="C22:C25"/>
    <mergeCell ref="D22:D23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33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12.85546875" style="11" customWidth="1"/>
    <col min="5" max="5" width="13.42578125" style="11" customWidth="1"/>
    <col min="6" max="6" width="10.85546875" style="11" customWidth="1"/>
    <col min="7" max="7" width="10.28515625" style="11" customWidth="1"/>
    <col min="8" max="8" width="13" style="11" customWidth="1"/>
    <col min="9" max="9" width="10.28515625" style="11" customWidth="1"/>
    <col min="10" max="16384" width="9.140625" style="11"/>
  </cols>
  <sheetData>
    <row r="1" spans="2:9" ht="12.75" customHeight="1" x14ac:dyDescent="0.25"/>
    <row r="2" spans="2:9" x14ac:dyDescent="0.25">
      <c r="B2" s="11" t="s">
        <v>315</v>
      </c>
    </row>
    <row r="3" spans="2:9" x14ac:dyDescent="0.25">
      <c r="B3" s="11" t="s">
        <v>358</v>
      </c>
    </row>
    <row r="4" spans="2:9" ht="15" customHeight="1" thickBot="1" x14ac:dyDescent="0.3"/>
    <row r="5" spans="2:9" ht="33.75" customHeight="1" x14ac:dyDescent="0.25">
      <c r="B5" s="930" t="s">
        <v>149</v>
      </c>
      <c r="C5" s="932" t="s">
        <v>151</v>
      </c>
      <c r="D5" s="933"/>
      <c r="E5" s="934"/>
      <c r="F5" s="932" t="s">
        <v>152</v>
      </c>
      <c r="G5" s="933"/>
      <c r="H5" s="934"/>
    </row>
    <row r="6" spans="2:9" ht="33.75" customHeight="1" thickBot="1" x14ac:dyDescent="0.3">
      <c r="B6" s="931"/>
      <c r="C6" s="28" t="s">
        <v>379</v>
      </c>
      <c r="D6" s="27" t="s">
        <v>398</v>
      </c>
      <c r="E6" s="29" t="s">
        <v>154</v>
      </c>
      <c r="F6" s="28" t="s">
        <v>399</v>
      </c>
      <c r="G6" s="27" t="s">
        <v>398</v>
      </c>
      <c r="H6" s="29" t="s">
        <v>153</v>
      </c>
    </row>
    <row r="7" spans="2:9" ht="37.5" customHeight="1" x14ac:dyDescent="0.25">
      <c r="B7" s="33" t="s">
        <v>28</v>
      </c>
      <c r="C7" s="35">
        <f>SUM(C8:C32)</f>
        <v>90972</v>
      </c>
      <c r="D7" s="34">
        <f>SUM(D8:D32)</f>
        <v>82933</v>
      </c>
      <c r="E7" s="36">
        <f>SUM(D7-C7)</f>
        <v>-8039</v>
      </c>
      <c r="F7" s="38">
        <v>9.6</v>
      </c>
      <c r="G7" s="37">
        <v>8.8000000000000007</v>
      </c>
      <c r="H7" s="39">
        <f>SUM(G7-F7)</f>
        <v>-0.79999999999999893</v>
      </c>
      <c r="I7" s="172"/>
    </row>
    <row r="8" spans="2:9" ht="16.5" customHeight="1" x14ac:dyDescent="0.25">
      <c r="B8" s="12" t="s">
        <v>29</v>
      </c>
      <c r="C8" s="14">
        <v>1323</v>
      </c>
      <c r="D8" s="13">
        <v>1175</v>
      </c>
      <c r="E8" s="15">
        <f t="shared" ref="E8:E32" si="0">SUM(D8-C8)</f>
        <v>-148</v>
      </c>
      <c r="F8" s="17">
        <v>15.5</v>
      </c>
      <c r="G8" s="16">
        <v>13.9</v>
      </c>
      <c r="H8" s="18">
        <f>SUM(G8-F8)</f>
        <v>-1.5999999999999996</v>
      </c>
      <c r="I8" s="172"/>
    </row>
    <row r="9" spans="2:9" ht="21" customHeight="1" x14ac:dyDescent="0.25">
      <c r="B9" s="12" t="s">
        <v>30</v>
      </c>
      <c r="C9" s="14">
        <v>4773</v>
      </c>
      <c r="D9" s="13">
        <v>4415</v>
      </c>
      <c r="E9" s="15">
        <f t="shared" si="0"/>
        <v>-358</v>
      </c>
      <c r="F9" s="17">
        <v>16.8</v>
      </c>
      <c r="G9" s="16">
        <v>15.6</v>
      </c>
      <c r="H9" s="18">
        <f t="shared" ref="H9:H32" si="1">SUM(G9-F9)</f>
        <v>-1.2000000000000011</v>
      </c>
      <c r="I9" s="172"/>
    </row>
    <row r="10" spans="2:9" ht="18" customHeight="1" x14ac:dyDescent="0.25">
      <c r="B10" s="12" t="s">
        <v>31</v>
      </c>
      <c r="C10" s="14">
        <v>4138</v>
      </c>
      <c r="D10" s="13">
        <v>3452</v>
      </c>
      <c r="E10" s="15">
        <f t="shared" si="0"/>
        <v>-686</v>
      </c>
      <c r="F10" s="17">
        <v>6.9</v>
      </c>
      <c r="G10" s="16">
        <v>5.7</v>
      </c>
      <c r="H10" s="18">
        <f t="shared" si="1"/>
        <v>-1.2000000000000002</v>
      </c>
      <c r="I10" s="172"/>
    </row>
    <row r="11" spans="2:9" ht="15.75" customHeight="1" x14ac:dyDescent="0.25">
      <c r="B11" s="12" t="s">
        <v>32</v>
      </c>
      <c r="C11" s="14">
        <v>7025</v>
      </c>
      <c r="D11" s="13">
        <v>6551</v>
      </c>
      <c r="E11" s="15">
        <f t="shared" si="0"/>
        <v>-474</v>
      </c>
      <c r="F11" s="17">
        <v>13.1</v>
      </c>
      <c r="G11" s="16">
        <v>12.2</v>
      </c>
      <c r="H11" s="18">
        <f t="shared" si="1"/>
        <v>-0.90000000000000036</v>
      </c>
      <c r="I11" s="172"/>
    </row>
    <row r="12" spans="2:9" ht="16.5" customHeight="1" x14ac:dyDescent="0.25">
      <c r="B12" s="12" t="s">
        <v>33</v>
      </c>
      <c r="C12" s="14">
        <v>5748</v>
      </c>
      <c r="D12" s="13">
        <v>5179</v>
      </c>
      <c r="E12" s="15">
        <f t="shared" si="0"/>
        <v>-569</v>
      </c>
      <c r="F12" s="17">
        <v>10.9</v>
      </c>
      <c r="G12" s="16">
        <v>9.9</v>
      </c>
      <c r="H12" s="18">
        <f t="shared" si="1"/>
        <v>-1</v>
      </c>
      <c r="I12" s="172"/>
    </row>
    <row r="13" spans="2:9" ht="15.75" customHeight="1" x14ac:dyDescent="0.25">
      <c r="B13" s="12" t="s">
        <v>34</v>
      </c>
      <c r="C13" s="14">
        <v>2324</v>
      </c>
      <c r="D13" s="13">
        <v>1972</v>
      </c>
      <c r="E13" s="15">
        <f t="shared" si="0"/>
        <v>-352</v>
      </c>
      <c r="F13" s="17">
        <v>9.6</v>
      </c>
      <c r="G13" s="16">
        <v>8.1999999999999993</v>
      </c>
      <c r="H13" s="18">
        <f t="shared" si="1"/>
        <v>-1.4000000000000004</v>
      </c>
      <c r="I13" s="172"/>
    </row>
    <row r="14" spans="2:9" x14ac:dyDescent="0.25">
      <c r="B14" s="12" t="s">
        <v>35</v>
      </c>
      <c r="C14" s="14">
        <v>2608</v>
      </c>
      <c r="D14" s="13">
        <v>2187</v>
      </c>
      <c r="E14" s="15">
        <f t="shared" si="0"/>
        <v>-421</v>
      </c>
      <c r="F14" s="17">
        <v>7.3</v>
      </c>
      <c r="G14" s="16">
        <v>6.1</v>
      </c>
      <c r="H14" s="18">
        <f t="shared" si="1"/>
        <v>-1.2000000000000002</v>
      </c>
      <c r="I14" s="172"/>
    </row>
    <row r="15" spans="2:9" x14ac:dyDescent="0.25">
      <c r="B15" s="12" t="s">
        <v>36</v>
      </c>
      <c r="C15" s="14">
        <v>2026</v>
      </c>
      <c r="D15" s="13">
        <v>1923</v>
      </c>
      <c r="E15" s="15">
        <f t="shared" si="0"/>
        <v>-103</v>
      </c>
      <c r="F15" s="17">
        <v>17.399999999999999</v>
      </c>
      <c r="G15" s="16">
        <v>16.5</v>
      </c>
      <c r="H15" s="18">
        <f t="shared" si="1"/>
        <v>-0.89999999999999858</v>
      </c>
      <c r="I15" s="172"/>
    </row>
    <row r="16" spans="2:9" ht="16.5" customHeight="1" x14ac:dyDescent="0.25">
      <c r="B16" s="12" t="s">
        <v>37</v>
      </c>
      <c r="C16" s="14">
        <v>3993</v>
      </c>
      <c r="D16" s="13">
        <v>3686</v>
      </c>
      <c r="E16" s="15">
        <f t="shared" si="0"/>
        <v>-307</v>
      </c>
      <c r="F16" s="17">
        <v>14.7</v>
      </c>
      <c r="G16" s="16">
        <v>13.6</v>
      </c>
      <c r="H16" s="18">
        <f t="shared" si="1"/>
        <v>-1.0999999999999996</v>
      </c>
      <c r="I16" s="172"/>
    </row>
    <row r="17" spans="2:9" x14ac:dyDescent="0.25">
      <c r="B17" s="12" t="s">
        <v>38</v>
      </c>
      <c r="C17" s="14">
        <v>2402</v>
      </c>
      <c r="D17" s="13">
        <v>2125</v>
      </c>
      <c r="E17" s="15">
        <f t="shared" si="0"/>
        <v>-277</v>
      </c>
      <c r="F17" s="17">
        <v>10</v>
      </c>
      <c r="G17" s="16">
        <v>8.9</v>
      </c>
      <c r="H17" s="18">
        <f t="shared" si="1"/>
        <v>-1.0999999999999996</v>
      </c>
      <c r="I17" s="172"/>
    </row>
    <row r="18" spans="2:9" x14ac:dyDescent="0.25">
      <c r="B18" s="12" t="s">
        <v>39</v>
      </c>
      <c r="C18" s="14">
        <v>3580</v>
      </c>
      <c r="D18" s="13">
        <v>3482</v>
      </c>
      <c r="E18" s="15">
        <f t="shared" si="0"/>
        <v>-98</v>
      </c>
      <c r="F18" s="17">
        <v>11.3</v>
      </c>
      <c r="G18" s="16">
        <v>11</v>
      </c>
      <c r="H18" s="18">
        <f t="shared" si="1"/>
        <v>-0.30000000000000071</v>
      </c>
      <c r="I18" s="172"/>
    </row>
    <row r="19" spans="2:9" x14ac:dyDescent="0.25">
      <c r="B19" s="12" t="s">
        <v>40</v>
      </c>
      <c r="C19" s="14">
        <v>3618</v>
      </c>
      <c r="D19" s="13">
        <v>2895</v>
      </c>
      <c r="E19" s="15">
        <f t="shared" si="0"/>
        <v>-723</v>
      </c>
      <c r="F19" s="17">
        <v>5.5</v>
      </c>
      <c r="G19" s="16">
        <v>4.4000000000000004</v>
      </c>
      <c r="H19" s="18">
        <f t="shared" si="1"/>
        <v>-1.0999999999999996</v>
      </c>
      <c r="I19" s="172"/>
    </row>
    <row r="20" spans="2:9" x14ac:dyDescent="0.25">
      <c r="B20" s="12" t="s">
        <v>41</v>
      </c>
      <c r="C20" s="14">
        <v>4068</v>
      </c>
      <c r="D20" s="13">
        <v>3868</v>
      </c>
      <c r="E20" s="15">
        <f t="shared" si="0"/>
        <v>-200</v>
      </c>
      <c r="F20" s="17">
        <v>17.5</v>
      </c>
      <c r="G20" s="16">
        <v>16.600000000000001</v>
      </c>
      <c r="H20" s="18">
        <f t="shared" si="1"/>
        <v>-0.89999999999999858</v>
      </c>
      <c r="I20" s="172"/>
    </row>
    <row r="21" spans="2:9" x14ac:dyDescent="0.25">
      <c r="B21" s="19" t="s">
        <v>42</v>
      </c>
      <c r="C21" s="14">
        <v>4068</v>
      </c>
      <c r="D21" s="13">
        <v>3691</v>
      </c>
      <c r="E21" s="15">
        <f t="shared" si="0"/>
        <v>-377</v>
      </c>
      <c r="F21" s="17">
        <v>14.7</v>
      </c>
      <c r="G21" s="16">
        <v>13.4</v>
      </c>
      <c r="H21" s="18">
        <f t="shared" si="1"/>
        <v>-1.2999999999999989</v>
      </c>
      <c r="I21" s="172"/>
    </row>
    <row r="22" spans="2:9" x14ac:dyDescent="0.25">
      <c r="B22" s="19" t="s">
        <v>43</v>
      </c>
      <c r="C22" s="14">
        <v>4663</v>
      </c>
      <c r="D22" s="13">
        <v>4085</v>
      </c>
      <c r="E22" s="15">
        <f t="shared" si="0"/>
        <v>-578</v>
      </c>
      <c r="F22" s="17">
        <v>13.9</v>
      </c>
      <c r="G22" s="16">
        <v>12.2</v>
      </c>
      <c r="H22" s="18">
        <f t="shared" si="1"/>
        <v>-1.7000000000000011</v>
      </c>
      <c r="I22" s="172"/>
    </row>
    <row r="23" spans="2:9" x14ac:dyDescent="0.25">
      <c r="B23" s="19" t="s">
        <v>44</v>
      </c>
      <c r="C23" s="14">
        <v>3535</v>
      </c>
      <c r="D23" s="13">
        <v>3426</v>
      </c>
      <c r="E23" s="15">
        <f t="shared" si="0"/>
        <v>-109</v>
      </c>
      <c r="F23" s="17">
        <v>12.4</v>
      </c>
      <c r="G23" s="16">
        <v>11.9</v>
      </c>
      <c r="H23" s="18">
        <f t="shared" si="1"/>
        <v>-0.5</v>
      </c>
      <c r="I23" s="172"/>
    </row>
    <row r="24" spans="2:9" x14ac:dyDescent="0.25">
      <c r="B24" s="19" t="s">
        <v>45</v>
      </c>
      <c r="C24" s="14">
        <v>6604</v>
      </c>
      <c r="D24" s="13">
        <v>6405</v>
      </c>
      <c r="E24" s="15">
        <f t="shared" si="0"/>
        <v>-199</v>
      </c>
      <c r="F24" s="17">
        <v>9.3000000000000007</v>
      </c>
      <c r="G24" s="16">
        <v>8.9</v>
      </c>
      <c r="H24" s="18">
        <f t="shared" si="1"/>
        <v>-0.40000000000000036</v>
      </c>
      <c r="I24" s="172"/>
    </row>
    <row r="25" spans="2:9" x14ac:dyDescent="0.25">
      <c r="B25" s="19" t="s">
        <v>46</v>
      </c>
      <c r="C25" s="14">
        <v>3003</v>
      </c>
      <c r="D25" s="13">
        <v>2822</v>
      </c>
      <c r="E25" s="15">
        <f t="shared" si="0"/>
        <v>-181</v>
      </c>
      <c r="F25" s="17">
        <v>7.1</v>
      </c>
      <c r="G25" s="16">
        <v>6.7</v>
      </c>
      <c r="H25" s="18">
        <f t="shared" si="1"/>
        <v>-0.39999999999999947</v>
      </c>
      <c r="I25" s="172"/>
    </row>
    <row r="26" spans="2:9" x14ac:dyDescent="0.25">
      <c r="B26" s="19" t="s">
        <v>47</v>
      </c>
      <c r="C26" s="14">
        <v>2668</v>
      </c>
      <c r="D26" s="13">
        <v>2417</v>
      </c>
      <c r="E26" s="15">
        <f t="shared" si="0"/>
        <v>-251</v>
      </c>
      <c r="F26" s="17">
        <v>6.1</v>
      </c>
      <c r="G26" s="16">
        <v>5.5</v>
      </c>
      <c r="H26" s="18">
        <f t="shared" si="1"/>
        <v>-0.59999999999999964</v>
      </c>
      <c r="I26" s="172"/>
    </row>
    <row r="27" spans="2:9" x14ac:dyDescent="0.25">
      <c r="B27" s="19" t="s">
        <v>48</v>
      </c>
      <c r="C27" s="14">
        <v>4021</v>
      </c>
      <c r="D27" s="13">
        <v>3730</v>
      </c>
      <c r="E27" s="15">
        <f t="shared" si="0"/>
        <v>-291</v>
      </c>
      <c r="F27" s="17">
        <v>15.2</v>
      </c>
      <c r="G27" s="16">
        <v>14.2</v>
      </c>
      <c r="H27" s="18">
        <f t="shared" si="1"/>
        <v>-1</v>
      </c>
      <c r="I27" s="172"/>
    </row>
    <row r="28" spans="2:9" x14ac:dyDescent="0.25">
      <c r="B28" s="19" t="s">
        <v>49</v>
      </c>
      <c r="C28" s="14">
        <v>1803</v>
      </c>
      <c r="D28" s="13">
        <v>1526</v>
      </c>
      <c r="E28" s="15">
        <f t="shared" si="0"/>
        <v>-277</v>
      </c>
      <c r="F28" s="17">
        <v>7.8</v>
      </c>
      <c r="G28" s="16">
        <v>6.6</v>
      </c>
      <c r="H28" s="18">
        <f t="shared" si="1"/>
        <v>-1.2000000000000002</v>
      </c>
      <c r="I28" s="172"/>
    </row>
    <row r="29" spans="2:9" x14ac:dyDescent="0.25">
      <c r="B29" s="19" t="s">
        <v>50</v>
      </c>
      <c r="C29" s="14">
        <v>1003</v>
      </c>
      <c r="D29" s="13">
        <v>789</v>
      </c>
      <c r="E29" s="15">
        <f t="shared" si="0"/>
        <v>-214</v>
      </c>
      <c r="F29" s="17">
        <v>3.3</v>
      </c>
      <c r="G29" s="16">
        <v>2.6</v>
      </c>
      <c r="H29" s="18">
        <f t="shared" si="1"/>
        <v>-0.69999999999999973</v>
      </c>
      <c r="I29" s="172"/>
    </row>
    <row r="30" spans="2:9" x14ac:dyDescent="0.25">
      <c r="B30" s="19" t="s">
        <v>51</v>
      </c>
      <c r="C30" s="14">
        <v>3439</v>
      </c>
      <c r="D30" s="13">
        <v>3088</v>
      </c>
      <c r="E30" s="15">
        <f t="shared" si="0"/>
        <v>-351</v>
      </c>
      <c r="F30" s="17">
        <v>12.5</v>
      </c>
      <c r="G30" s="16">
        <v>11.2</v>
      </c>
      <c r="H30" s="18">
        <f t="shared" si="1"/>
        <v>-1.3000000000000007</v>
      </c>
      <c r="I30" s="172"/>
    </row>
    <row r="31" spans="2:9" x14ac:dyDescent="0.25">
      <c r="B31" s="19" t="s">
        <v>52</v>
      </c>
      <c r="C31" s="14">
        <v>6834</v>
      </c>
      <c r="D31" s="13">
        <v>6571</v>
      </c>
      <c r="E31" s="15">
        <f t="shared" si="0"/>
        <v>-263</v>
      </c>
      <c r="F31" s="17">
        <v>5.4</v>
      </c>
      <c r="G31" s="16">
        <v>5.2</v>
      </c>
      <c r="H31" s="18">
        <f t="shared" si="1"/>
        <v>-0.20000000000000018</v>
      </c>
      <c r="I31" s="172"/>
    </row>
    <row r="32" spans="2:9" ht="15.75" thickBot="1" x14ac:dyDescent="0.3">
      <c r="B32" s="20" t="s">
        <v>53</v>
      </c>
      <c r="C32" s="22">
        <v>1705</v>
      </c>
      <c r="D32" s="21">
        <v>1473</v>
      </c>
      <c r="E32" s="23">
        <f t="shared" si="0"/>
        <v>-232</v>
      </c>
      <c r="F32" s="25">
        <v>9.6999999999999993</v>
      </c>
      <c r="G32" s="24">
        <v>8.4</v>
      </c>
      <c r="H32" s="26">
        <f t="shared" si="1"/>
        <v>-1.2999999999999989</v>
      </c>
      <c r="I32" s="172"/>
    </row>
    <row r="33" spans="2:2" x14ac:dyDescent="0.25">
      <c r="B33" s="74" t="s">
        <v>155</v>
      </c>
    </row>
  </sheetData>
  <mergeCells count="3">
    <mergeCell ref="B5:B6"/>
    <mergeCell ref="C5:E5"/>
    <mergeCell ref="F5:H5"/>
  </mergeCells>
  <printOptions horizontalCentered="1"/>
  <pageMargins left="0" right="0" top="0.78740157480314965" bottom="0.39370078740157483" header="0" footer="0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O35"/>
  <sheetViews>
    <sheetView workbookViewId="0">
      <selection activeCell="B1" sqref="B1"/>
    </sheetView>
  </sheetViews>
  <sheetFormatPr defaultRowHeight="15" x14ac:dyDescent="0.25"/>
  <cols>
    <col min="1" max="1" width="3.710937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103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3" width="11.140625" style="2" bestFit="1" customWidth="1"/>
    <col min="14" max="14" width="6.42578125" style="2" customWidth="1"/>
    <col min="15" max="15" width="7.42578125" style="2" customWidth="1"/>
    <col min="16" max="16384" width="9.140625" style="2"/>
  </cols>
  <sheetData>
    <row r="2" spans="1:15" x14ac:dyDescent="0.25">
      <c r="B2" s="171" t="s">
        <v>397</v>
      </c>
      <c r="C2" s="103"/>
      <c r="D2" s="103"/>
      <c r="E2" s="103"/>
      <c r="G2" s="103"/>
      <c r="H2" s="103"/>
      <c r="I2" s="103"/>
      <c r="J2" s="103"/>
      <c r="K2" s="103"/>
      <c r="L2" s="103"/>
      <c r="M2" s="103"/>
    </row>
    <row r="3" spans="1:15" ht="15.75" thickBot="1" x14ac:dyDescent="0.3">
      <c r="B3" s="171" t="s">
        <v>389</v>
      </c>
      <c r="C3" s="103"/>
      <c r="D3" s="103"/>
      <c r="E3" s="103"/>
      <c r="G3" s="676"/>
      <c r="H3" s="103"/>
      <c r="I3" s="103"/>
      <c r="J3" s="103"/>
      <c r="K3" s="103"/>
      <c r="L3" s="103"/>
      <c r="M3" s="103"/>
    </row>
    <row r="4" spans="1:15" ht="18.75" customHeight="1" thickBot="1" x14ac:dyDescent="0.3">
      <c r="B4" s="727" t="s">
        <v>3</v>
      </c>
      <c r="C4" s="728"/>
      <c r="D4" s="728"/>
      <c r="E4" s="729"/>
      <c r="F4" s="730"/>
      <c r="G4" s="1014" t="s">
        <v>390</v>
      </c>
      <c r="H4" s="1015"/>
      <c r="I4" s="1015"/>
      <c r="J4" s="1015"/>
      <c r="K4" s="1015"/>
      <c r="L4" s="759"/>
      <c r="M4" s="760"/>
    </row>
    <row r="5" spans="1:15" ht="45" customHeight="1" thickBot="1" x14ac:dyDescent="0.3">
      <c r="A5" s="652"/>
      <c r="B5" s="731"/>
      <c r="C5" s="985"/>
      <c r="D5" s="985"/>
      <c r="E5" s="986"/>
      <c r="F5" s="732" t="s">
        <v>65</v>
      </c>
      <c r="G5" s="749" t="s">
        <v>78</v>
      </c>
      <c r="H5" s="750" t="s">
        <v>82</v>
      </c>
      <c r="I5" s="750" t="s">
        <v>83</v>
      </c>
      <c r="J5" s="750" t="s">
        <v>84</v>
      </c>
      <c r="K5" s="750" t="s">
        <v>85</v>
      </c>
      <c r="L5" s="750" t="s">
        <v>86</v>
      </c>
      <c r="M5" s="751" t="s">
        <v>79</v>
      </c>
    </row>
    <row r="6" spans="1:15" ht="16.5" customHeight="1" x14ac:dyDescent="0.25">
      <c r="B6" s="647" t="s">
        <v>386</v>
      </c>
      <c r="C6" s="677"/>
      <c r="D6" s="989" t="s">
        <v>4</v>
      </c>
      <c r="E6" s="669" t="s">
        <v>147</v>
      </c>
      <c r="F6" s="712">
        <f t="shared" ref="F6:F33" si="0">SUM(G6:M6)</f>
        <v>52334</v>
      </c>
      <c r="G6" s="756">
        <v>10632</v>
      </c>
      <c r="H6" s="714">
        <v>13137</v>
      </c>
      <c r="I6" s="714">
        <v>7646</v>
      </c>
      <c r="J6" s="714">
        <v>7226</v>
      </c>
      <c r="K6" s="715">
        <v>3550</v>
      </c>
      <c r="L6" s="715">
        <v>1195</v>
      </c>
      <c r="M6" s="715">
        <v>8948</v>
      </c>
      <c r="N6" s="85"/>
      <c r="O6" s="654"/>
    </row>
    <row r="7" spans="1:15" ht="15" customHeight="1" x14ac:dyDescent="0.25">
      <c r="B7" s="678" t="s">
        <v>402</v>
      </c>
      <c r="C7" s="679"/>
      <c r="D7" s="990"/>
      <c r="E7" s="691" t="s">
        <v>148</v>
      </c>
      <c r="F7" s="641">
        <f t="shared" si="0"/>
        <v>100.00000000000001</v>
      </c>
      <c r="G7" s="629">
        <f t="shared" ref="G7:M7" si="1">G6*100/$F$6</f>
        <v>20.315664768601675</v>
      </c>
      <c r="H7" s="617">
        <f t="shared" si="1"/>
        <v>25.102227997095579</v>
      </c>
      <c r="I7" s="617">
        <f t="shared" si="1"/>
        <v>14.610004968089578</v>
      </c>
      <c r="J7" s="617">
        <f t="shared" si="1"/>
        <v>13.807467420797188</v>
      </c>
      <c r="K7" s="618">
        <f t="shared" si="1"/>
        <v>6.7833530783047351</v>
      </c>
      <c r="L7" s="618">
        <f t="shared" si="1"/>
        <v>2.2834104024152557</v>
      </c>
      <c r="M7" s="618">
        <f t="shared" si="1"/>
        <v>17.09787136469599</v>
      </c>
      <c r="O7" s="654"/>
    </row>
    <row r="8" spans="1:15" x14ac:dyDescent="0.25">
      <c r="B8" s="671"/>
      <c r="C8" s="679"/>
      <c r="D8" s="991" t="s">
        <v>129</v>
      </c>
      <c r="E8" s="711" t="s">
        <v>147</v>
      </c>
      <c r="F8" s="53">
        <f t="shared" si="0"/>
        <v>28560</v>
      </c>
      <c r="G8" s="13">
        <v>6407</v>
      </c>
      <c r="H8" s="14">
        <v>7345</v>
      </c>
      <c r="I8" s="14">
        <v>4100</v>
      </c>
      <c r="J8" s="14">
        <v>3488</v>
      </c>
      <c r="K8" s="15">
        <v>1192</v>
      </c>
      <c r="L8" s="15">
        <v>283</v>
      </c>
      <c r="M8" s="15">
        <v>5745</v>
      </c>
    </row>
    <row r="9" spans="1:15" ht="15.75" customHeight="1" thickBot="1" x14ac:dyDescent="0.3">
      <c r="B9" s="670"/>
      <c r="C9" s="680"/>
      <c r="D9" s="992"/>
      <c r="E9" s="697" t="s">
        <v>148</v>
      </c>
      <c r="F9" s="642">
        <f t="shared" si="0"/>
        <v>100.00000000000001</v>
      </c>
      <c r="G9" s="630">
        <f t="shared" ref="G9:M9" si="2">G8*100/$F$8</f>
        <v>22.433473389355743</v>
      </c>
      <c r="H9" s="632">
        <f t="shared" si="2"/>
        <v>25.717787114845937</v>
      </c>
      <c r="I9" s="632">
        <f t="shared" si="2"/>
        <v>14.355742296918768</v>
      </c>
      <c r="J9" s="632">
        <f t="shared" si="2"/>
        <v>12.212885154061624</v>
      </c>
      <c r="K9" s="633">
        <f t="shared" si="2"/>
        <v>4.1736694677871151</v>
      </c>
      <c r="L9" s="633">
        <f t="shared" si="2"/>
        <v>0.9908963585434174</v>
      </c>
      <c r="M9" s="633">
        <f t="shared" si="2"/>
        <v>20.115546218487395</v>
      </c>
    </row>
    <row r="10" spans="1:15" ht="15" customHeight="1" x14ac:dyDescent="0.25">
      <c r="B10" s="993" t="s">
        <v>387</v>
      </c>
      <c r="C10" s="996" t="s">
        <v>91</v>
      </c>
      <c r="D10" s="997" t="s">
        <v>4</v>
      </c>
      <c r="E10" s="648" t="s">
        <v>147</v>
      </c>
      <c r="F10" s="712">
        <f t="shared" si="0"/>
        <v>5063</v>
      </c>
      <c r="G10" s="756">
        <v>1284</v>
      </c>
      <c r="H10" s="714">
        <v>1383</v>
      </c>
      <c r="I10" s="714">
        <v>705</v>
      </c>
      <c r="J10" s="714">
        <v>683</v>
      </c>
      <c r="K10" s="715">
        <v>341</v>
      </c>
      <c r="L10" s="715">
        <v>155</v>
      </c>
      <c r="M10" s="715">
        <v>512</v>
      </c>
    </row>
    <row r="11" spans="1:15" x14ac:dyDescent="0.25">
      <c r="B11" s="994"/>
      <c r="C11" s="991"/>
      <c r="D11" s="990"/>
      <c r="E11" s="691" t="s">
        <v>148</v>
      </c>
      <c r="F11" s="641">
        <f t="shared" si="0"/>
        <v>100</v>
      </c>
      <c r="G11" s="629">
        <f t="shared" ref="G11:M11" si="3">G10*100/$F$10</f>
        <v>25.360458226348015</v>
      </c>
      <c r="H11" s="617">
        <f t="shared" si="3"/>
        <v>27.315820659687933</v>
      </c>
      <c r="I11" s="617">
        <f t="shared" si="3"/>
        <v>13.924550661663046</v>
      </c>
      <c r="J11" s="617">
        <f t="shared" si="3"/>
        <v>13.490025676476398</v>
      </c>
      <c r="K11" s="618">
        <f t="shared" si="3"/>
        <v>6.7351372703930474</v>
      </c>
      <c r="L11" s="618">
        <f t="shared" si="3"/>
        <v>3.0614260319968398</v>
      </c>
      <c r="M11" s="618">
        <f t="shared" si="3"/>
        <v>10.112581473434723</v>
      </c>
    </row>
    <row r="12" spans="1:15" x14ac:dyDescent="0.25">
      <c r="B12" s="994"/>
      <c r="C12" s="991"/>
      <c r="D12" s="991" t="s">
        <v>129</v>
      </c>
      <c r="E12" s="711" t="s">
        <v>147</v>
      </c>
      <c r="F12" s="53">
        <f t="shared" si="0"/>
        <v>1867</v>
      </c>
      <c r="G12" s="13">
        <v>570</v>
      </c>
      <c r="H12" s="14">
        <v>486</v>
      </c>
      <c r="I12" s="14">
        <v>234</v>
      </c>
      <c r="J12" s="14">
        <v>210</v>
      </c>
      <c r="K12" s="15">
        <v>95</v>
      </c>
      <c r="L12" s="15">
        <v>37</v>
      </c>
      <c r="M12" s="15">
        <v>235</v>
      </c>
    </row>
    <row r="13" spans="1:15" x14ac:dyDescent="0.25">
      <c r="B13" s="994"/>
      <c r="C13" s="991"/>
      <c r="D13" s="991"/>
      <c r="E13" s="691" t="s">
        <v>148</v>
      </c>
      <c r="F13" s="641">
        <f t="shared" si="0"/>
        <v>99.999999999999986</v>
      </c>
      <c r="G13" s="629">
        <f t="shared" ref="G13:M13" si="4">G12*100/$F$12</f>
        <v>30.530262453133368</v>
      </c>
      <c r="H13" s="617">
        <f t="shared" si="4"/>
        <v>26.031065881092662</v>
      </c>
      <c r="I13" s="617">
        <f t="shared" si="4"/>
        <v>12.533476164970541</v>
      </c>
      <c r="J13" s="617">
        <f t="shared" si="4"/>
        <v>11.247991430101768</v>
      </c>
      <c r="K13" s="618">
        <f t="shared" si="4"/>
        <v>5.088377075522228</v>
      </c>
      <c r="L13" s="618">
        <f t="shared" si="4"/>
        <v>1.9817889662560257</v>
      </c>
      <c r="M13" s="618">
        <f t="shared" si="4"/>
        <v>12.587038028923407</v>
      </c>
    </row>
    <row r="14" spans="1:15" x14ac:dyDescent="0.25">
      <c r="B14" s="994"/>
      <c r="C14" s="998" t="s">
        <v>80</v>
      </c>
      <c r="D14" s="990" t="s">
        <v>4</v>
      </c>
      <c r="E14" s="668" t="s">
        <v>147</v>
      </c>
      <c r="F14" s="720">
        <f t="shared" si="0"/>
        <v>9677</v>
      </c>
      <c r="G14" s="757">
        <v>2233</v>
      </c>
      <c r="H14" s="584">
        <v>2520</v>
      </c>
      <c r="I14" s="584">
        <v>1283</v>
      </c>
      <c r="J14" s="584">
        <v>1193</v>
      </c>
      <c r="K14" s="722">
        <v>607</v>
      </c>
      <c r="L14" s="722">
        <v>240</v>
      </c>
      <c r="M14" s="722">
        <v>1601</v>
      </c>
    </row>
    <row r="15" spans="1:15" x14ac:dyDescent="0.25">
      <c r="B15" s="994"/>
      <c r="C15" s="998"/>
      <c r="D15" s="990"/>
      <c r="E15" s="691" t="s">
        <v>148</v>
      </c>
      <c r="F15" s="641">
        <f t="shared" si="0"/>
        <v>100</v>
      </c>
      <c r="G15" s="629">
        <f t="shared" ref="G15:M15" si="5">G14*100/$F$14</f>
        <v>23.075333264441458</v>
      </c>
      <c r="H15" s="617">
        <f t="shared" si="5"/>
        <v>26.041128448899453</v>
      </c>
      <c r="I15" s="617">
        <f t="shared" si="5"/>
        <v>13.258241190451587</v>
      </c>
      <c r="J15" s="617">
        <f t="shared" si="5"/>
        <v>12.328200888705178</v>
      </c>
      <c r="K15" s="618">
        <f t="shared" si="5"/>
        <v>6.272605146223003</v>
      </c>
      <c r="L15" s="618">
        <f t="shared" si="5"/>
        <v>2.4801074713237572</v>
      </c>
      <c r="M15" s="618">
        <f t="shared" si="5"/>
        <v>16.544383589955565</v>
      </c>
    </row>
    <row r="16" spans="1:15" x14ac:dyDescent="0.25">
      <c r="B16" s="994"/>
      <c r="C16" s="998"/>
      <c r="D16" s="991" t="s">
        <v>129</v>
      </c>
      <c r="E16" s="711" t="s">
        <v>147</v>
      </c>
      <c r="F16" s="53">
        <f t="shared" si="0"/>
        <v>4477</v>
      </c>
      <c r="G16" s="13">
        <v>1105</v>
      </c>
      <c r="H16" s="14">
        <v>1164</v>
      </c>
      <c r="I16" s="14">
        <v>571</v>
      </c>
      <c r="J16" s="14">
        <v>538</v>
      </c>
      <c r="K16" s="15">
        <v>215</v>
      </c>
      <c r="L16" s="15">
        <v>71</v>
      </c>
      <c r="M16" s="15">
        <v>813</v>
      </c>
    </row>
    <row r="17" spans="2:13" x14ac:dyDescent="0.25">
      <c r="B17" s="994"/>
      <c r="C17" s="998"/>
      <c r="D17" s="991"/>
      <c r="E17" s="691" t="s">
        <v>148</v>
      </c>
      <c r="F17" s="641">
        <f t="shared" si="0"/>
        <v>100.00000000000001</v>
      </c>
      <c r="G17" s="629">
        <f t="shared" ref="G17:M17" si="6">G16*100/$F$16</f>
        <v>24.681706499888318</v>
      </c>
      <c r="H17" s="617">
        <f t="shared" si="6"/>
        <v>25.999553272280544</v>
      </c>
      <c r="I17" s="617">
        <f t="shared" si="6"/>
        <v>12.754076390440027</v>
      </c>
      <c r="J17" s="617">
        <f t="shared" si="6"/>
        <v>12.016975653339289</v>
      </c>
      <c r="K17" s="618">
        <f t="shared" si="6"/>
        <v>4.8023229841411661</v>
      </c>
      <c r="L17" s="618">
        <f t="shared" si="6"/>
        <v>1.5858834040652223</v>
      </c>
      <c r="M17" s="618">
        <f t="shared" si="6"/>
        <v>18.159481795845434</v>
      </c>
    </row>
    <row r="18" spans="2:13" x14ac:dyDescent="0.25">
      <c r="B18" s="994"/>
      <c r="C18" s="998" t="s">
        <v>87</v>
      </c>
      <c r="D18" s="990" t="s">
        <v>4</v>
      </c>
      <c r="E18" s="668" t="s">
        <v>147</v>
      </c>
      <c r="F18" s="720">
        <f t="shared" si="0"/>
        <v>7089</v>
      </c>
      <c r="G18" s="757">
        <v>1558</v>
      </c>
      <c r="H18" s="584">
        <v>1881</v>
      </c>
      <c r="I18" s="584">
        <v>938</v>
      </c>
      <c r="J18" s="584">
        <v>820</v>
      </c>
      <c r="K18" s="722">
        <v>412</v>
      </c>
      <c r="L18" s="722">
        <v>218</v>
      </c>
      <c r="M18" s="722">
        <v>1262</v>
      </c>
    </row>
    <row r="19" spans="2:13" x14ac:dyDescent="0.25">
      <c r="B19" s="994"/>
      <c r="C19" s="998"/>
      <c r="D19" s="990"/>
      <c r="E19" s="691" t="s">
        <v>148</v>
      </c>
      <c r="F19" s="641">
        <f t="shared" si="0"/>
        <v>100</v>
      </c>
      <c r="G19" s="629">
        <f t="shared" ref="G19:M19" si="7">G18*100/$F$18</f>
        <v>21.977711948088587</v>
      </c>
      <c r="H19" s="617">
        <f t="shared" si="7"/>
        <v>26.534066864155733</v>
      </c>
      <c r="I19" s="617">
        <f t="shared" si="7"/>
        <v>13.231767527154746</v>
      </c>
      <c r="J19" s="617">
        <f t="shared" si="7"/>
        <v>11.567216814783468</v>
      </c>
      <c r="K19" s="618">
        <f t="shared" si="7"/>
        <v>5.8118211313302304</v>
      </c>
      <c r="L19" s="618">
        <f t="shared" si="7"/>
        <v>3.0751869092960926</v>
      </c>
      <c r="M19" s="618">
        <f t="shared" si="7"/>
        <v>17.802228805191142</v>
      </c>
    </row>
    <row r="20" spans="2:13" x14ac:dyDescent="0.25">
      <c r="B20" s="994"/>
      <c r="C20" s="998"/>
      <c r="D20" s="991" t="s">
        <v>129</v>
      </c>
      <c r="E20" s="711" t="s">
        <v>147</v>
      </c>
      <c r="F20" s="53">
        <f t="shared" si="0"/>
        <v>3724</v>
      </c>
      <c r="G20" s="13">
        <v>893</v>
      </c>
      <c r="H20" s="14">
        <v>1000</v>
      </c>
      <c r="I20" s="14">
        <v>494</v>
      </c>
      <c r="J20" s="14">
        <v>389</v>
      </c>
      <c r="K20" s="15">
        <v>183</v>
      </c>
      <c r="L20" s="15">
        <v>75</v>
      </c>
      <c r="M20" s="15">
        <v>690</v>
      </c>
    </row>
    <row r="21" spans="2:13" x14ac:dyDescent="0.25">
      <c r="B21" s="994"/>
      <c r="C21" s="998"/>
      <c r="D21" s="991"/>
      <c r="E21" s="691" t="s">
        <v>148</v>
      </c>
      <c r="F21" s="641">
        <f t="shared" si="0"/>
        <v>100</v>
      </c>
      <c r="G21" s="629">
        <f t="shared" ref="G21:M21" si="8">G20*100/$F$20</f>
        <v>23.979591836734695</v>
      </c>
      <c r="H21" s="617">
        <f t="shared" si="8"/>
        <v>26.852846401718583</v>
      </c>
      <c r="I21" s="617">
        <f t="shared" si="8"/>
        <v>13.26530612244898</v>
      </c>
      <c r="J21" s="617">
        <f t="shared" si="8"/>
        <v>10.445757250268528</v>
      </c>
      <c r="K21" s="618">
        <f t="shared" si="8"/>
        <v>4.9140708915145002</v>
      </c>
      <c r="L21" s="618">
        <f t="shared" si="8"/>
        <v>2.0139634801288935</v>
      </c>
      <c r="M21" s="618">
        <f t="shared" si="8"/>
        <v>18.528464017185822</v>
      </c>
    </row>
    <row r="22" spans="2:13" x14ac:dyDescent="0.25">
      <c r="B22" s="994"/>
      <c r="C22" s="998" t="s">
        <v>88</v>
      </c>
      <c r="D22" s="990" t="s">
        <v>4</v>
      </c>
      <c r="E22" s="668" t="s">
        <v>147</v>
      </c>
      <c r="F22" s="720">
        <f t="shared" si="0"/>
        <v>7082</v>
      </c>
      <c r="G22" s="757">
        <v>1359</v>
      </c>
      <c r="H22" s="584">
        <v>1812</v>
      </c>
      <c r="I22" s="584">
        <v>1227</v>
      </c>
      <c r="J22" s="584">
        <v>1071</v>
      </c>
      <c r="K22" s="722">
        <v>570</v>
      </c>
      <c r="L22" s="722">
        <v>189</v>
      </c>
      <c r="M22" s="722">
        <v>854</v>
      </c>
    </row>
    <row r="23" spans="2:13" x14ac:dyDescent="0.25">
      <c r="B23" s="994"/>
      <c r="C23" s="998"/>
      <c r="D23" s="990"/>
      <c r="E23" s="691" t="s">
        <v>148</v>
      </c>
      <c r="F23" s="641">
        <f t="shared" si="0"/>
        <v>100</v>
      </c>
      <c r="G23" s="629">
        <f t="shared" ref="G23:M23" si="9">G22*100/$F$22</f>
        <v>19.18949449308105</v>
      </c>
      <c r="H23" s="617">
        <f t="shared" si="9"/>
        <v>25.585992657441402</v>
      </c>
      <c r="I23" s="617">
        <f t="shared" si="9"/>
        <v>17.325614233267437</v>
      </c>
      <c r="J23" s="617">
        <f t="shared" si="9"/>
        <v>15.122846653487715</v>
      </c>
      <c r="K23" s="618">
        <f t="shared" si="9"/>
        <v>8.048573849195142</v>
      </c>
      <c r="L23" s="618">
        <f t="shared" si="9"/>
        <v>2.6687376447331261</v>
      </c>
      <c r="M23" s="618">
        <f t="shared" si="9"/>
        <v>12.058740468794126</v>
      </c>
    </row>
    <row r="24" spans="2:13" x14ac:dyDescent="0.25">
      <c r="B24" s="994"/>
      <c r="C24" s="998"/>
      <c r="D24" s="991" t="s">
        <v>129</v>
      </c>
      <c r="E24" s="711" t="s">
        <v>147</v>
      </c>
      <c r="F24" s="53">
        <f t="shared" si="0"/>
        <v>3728</v>
      </c>
      <c r="G24" s="13">
        <v>818</v>
      </c>
      <c r="H24" s="14">
        <v>998</v>
      </c>
      <c r="I24" s="14">
        <v>651</v>
      </c>
      <c r="J24" s="14">
        <v>531</v>
      </c>
      <c r="K24" s="15">
        <v>196</v>
      </c>
      <c r="L24" s="15">
        <v>38</v>
      </c>
      <c r="M24" s="15">
        <v>496</v>
      </c>
    </row>
    <row r="25" spans="2:13" x14ac:dyDescent="0.25">
      <c r="B25" s="994"/>
      <c r="C25" s="998"/>
      <c r="D25" s="991"/>
      <c r="E25" s="691" t="s">
        <v>148</v>
      </c>
      <c r="F25" s="641">
        <f t="shared" si="0"/>
        <v>99.999999999999986</v>
      </c>
      <c r="G25" s="629">
        <f t="shared" ref="G25:M25" si="10">G24*100/$F$24</f>
        <v>21.942060085836911</v>
      </c>
      <c r="H25" s="617">
        <f t="shared" si="10"/>
        <v>26.77038626609442</v>
      </c>
      <c r="I25" s="617">
        <f t="shared" si="10"/>
        <v>17.46244635193133</v>
      </c>
      <c r="J25" s="617">
        <f t="shared" si="10"/>
        <v>14.243562231759658</v>
      </c>
      <c r="K25" s="618">
        <f t="shared" si="10"/>
        <v>5.2575107296137338</v>
      </c>
      <c r="L25" s="618">
        <f t="shared" si="10"/>
        <v>1.0193133047210301</v>
      </c>
      <c r="M25" s="618">
        <f t="shared" si="10"/>
        <v>13.304721030042918</v>
      </c>
    </row>
    <row r="26" spans="2:13" x14ac:dyDescent="0.25">
      <c r="B26" s="994"/>
      <c r="C26" s="998" t="s">
        <v>89</v>
      </c>
      <c r="D26" s="990" t="s">
        <v>4</v>
      </c>
      <c r="E26" s="668" t="s">
        <v>147</v>
      </c>
      <c r="F26" s="720">
        <f t="shared" si="0"/>
        <v>7660</v>
      </c>
      <c r="G26" s="757">
        <v>1478</v>
      </c>
      <c r="H26" s="584">
        <v>2019</v>
      </c>
      <c r="I26" s="584">
        <v>1181</v>
      </c>
      <c r="J26" s="584">
        <v>1026</v>
      </c>
      <c r="K26" s="722">
        <v>513</v>
      </c>
      <c r="L26" s="722">
        <v>140</v>
      </c>
      <c r="M26" s="722">
        <v>1303</v>
      </c>
    </row>
    <row r="27" spans="2:13" x14ac:dyDescent="0.25">
      <c r="B27" s="994"/>
      <c r="C27" s="998"/>
      <c r="D27" s="990"/>
      <c r="E27" s="691" t="s">
        <v>148</v>
      </c>
      <c r="F27" s="641">
        <f t="shared" si="0"/>
        <v>100</v>
      </c>
      <c r="G27" s="629">
        <f t="shared" ref="G27:M27" si="11">G26*100/$F$26</f>
        <v>19.295039164490863</v>
      </c>
      <c r="H27" s="617">
        <f t="shared" si="11"/>
        <v>26.357702349869452</v>
      </c>
      <c r="I27" s="617">
        <f t="shared" si="11"/>
        <v>15.417754569190601</v>
      </c>
      <c r="J27" s="617">
        <f t="shared" si="11"/>
        <v>13.394255874673629</v>
      </c>
      <c r="K27" s="618">
        <f t="shared" si="11"/>
        <v>6.6971279373368144</v>
      </c>
      <c r="L27" s="618">
        <f t="shared" si="11"/>
        <v>1.8276762402088773</v>
      </c>
      <c r="M27" s="618">
        <f t="shared" si="11"/>
        <v>17.010443864229764</v>
      </c>
    </row>
    <row r="28" spans="2:13" x14ac:dyDescent="0.25">
      <c r="B28" s="994"/>
      <c r="C28" s="998"/>
      <c r="D28" s="991" t="s">
        <v>129</v>
      </c>
      <c r="E28" s="711" t="s">
        <v>147</v>
      </c>
      <c r="F28" s="53">
        <f t="shared" si="0"/>
        <v>4570</v>
      </c>
      <c r="G28" s="13">
        <v>1018</v>
      </c>
      <c r="H28" s="14">
        <v>1279</v>
      </c>
      <c r="I28" s="14">
        <v>705</v>
      </c>
      <c r="J28" s="14">
        <v>521</v>
      </c>
      <c r="K28" s="15">
        <v>144</v>
      </c>
      <c r="L28" s="15">
        <v>23</v>
      </c>
      <c r="M28" s="15">
        <v>880</v>
      </c>
    </row>
    <row r="29" spans="2:13" x14ac:dyDescent="0.25">
      <c r="B29" s="994"/>
      <c r="C29" s="998"/>
      <c r="D29" s="991"/>
      <c r="E29" s="691" t="s">
        <v>148</v>
      </c>
      <c r="F29" s="641">
        <f t="shared" si="0"/>
        <v>100</v>
      </c>
      <c r="G29" s="629">
        <f t="shared" ref="G29:M29" si="12">G28*100/$F$28</f>
        <v>22.275711159737419</v>
      </c>
      <c r="H29" s="617">
        <f t="shared" si="12"/>
        <v>27.986870897155359</v>
      </c>
      <c r="I29" s="617">
        <f t="shared" si="12"/>
        <v>15.426695842450766</v>
      </c>
      <c r="J29" s="617">
        <f t="shared" si="12"/>
        <v>11.400437636761488</v>
      </c>
      <c r="K29" s="618">
        <f t="shared" si="12"/>
        <v>3.1509846827133479</v>
      </c>
      <c r="L29" s="618">
        <f t="shared" si="12"/>
        <v>0.50328227571115969</v>
      </c>
      <c r="M29" s="618">
        <f t="shared" si="12"/>
        <v>19.25601750547046</v>
      </c>
    </row>
    <row r="30" spans="2:13" x14ac:dyDescent="0.25">
      <c r="B30" s="994"/>
      <c r="C30" s="998" t="s">
        <v>90</v>
      </c>
      <c r="D30" s="990" t="s">
        <v>4</v>
      </c>
      <c r="E30" s="668" t="s">
        <v>147</v>
      </c>
      <c r="F30" s="720">
        <f t="shared" si="0"/>
        <v>15763</v>
      </c>
      <c r="G30" s="757">
        <v>2720</v>
      </c>
      <c r="H30" s="584">
        <v>3522</v>
      </c>
      <c r="I30" s="584">
        <v>2312</v>
      </c>
      <c r="J30" s="584">
        <v>2433</v>
      </c>
      <c r="K30" s="722">
        <v>1107</v>
      </c>
      <c r="L30" s="722">
        <v>253</v>
      </c>
      <c r="M30" s="722">
        <v>3416</v>
      </c>
    </row>
    <row r="31" spans="2:13" x14ac:dyDescent="0.25">
      <c r="B31" s="994"/>
      <c r="C31" s="998"/>
      <c r="D31" s="990"/>
      <c r="E31" s="691" t="s">
        <v>148</v>
      </c>
      <c r="F31" s="641">
        <f t="shared" si="0"/>
        <v>100</v>
      </c>
      <c r="G31" s="629">
        <f t="shared" ref="G31:M31" si="13">G30*100/$F$30</f>
        <v>17.255598553574828</v>
      </c>
      <c r="H31" s="617">
        <f t="shared" si="13"/>
        <v>22.343462538856816</v>
      </c>
      <c r="I31" s="617">
        <f t="shared" si="13"/>
        <v>14.667258770538604</v>
      </c>
      <c r="J31" s="617">
        <f t="shared" si="13"/>
        <v>15.434879147370424</v>
      </c>
      <c r="K31" s="618">
        <f t="shared" si="13"/>
        <v>7.0227748525026961</v>
      </c>
      <c r="L31" s="618">
        <f t="shared" si="13"/>
        <v>1.6050244242847174</v>
      </c>
      <c r="M31" s="618">
        <f t="shared" si="13"/>
        <v>21.671001712871917</v>
      </c>
    </row>
    <row r="32" spans="2:13" x14ac:dyDescent="0.25">
      <c r="B32" s="994"/>
      <c r="C32" s="998"/>
      <c r="D32" s="991" t="s">
        <v>129</v>
      </c>
      <c r="E32" s="711" t="s">
        <v>147</v>
      </c>
      <c r="F32" s="53">
        <f t="shared" si="0"/>
        <v>10194</v>
      </c>
      <c r="G32" s="13">
        <v>2003</v>
      </c>
      <c r="H32" s="14">
        <v>2418</v>
      </c>
      <c r="I32" s="14">
        <v>1445</v>
      </c>
      <c r="J32" s="14">
        <v>1299</v>
      </c>
      <c r="K32" s="15">
        <v>359</v>
      </c>
      <c r="L32" s="15">
        <v>39</v>
      </c>
      <c r="M32" s="15">
        <v>2631</v>
      </c>
    </row>
    <row r="33" spans="2:13" ht="15.75" thickBot="1" x14ac:dyDescent="0.3">
      <c r="B33" s="995"/>
      <c r="C33" s="999"/>
      <c r="D33" s="992"/>
      <c r="E33" s="697" t="s">
        <v>148</v>
      </c>
      <c r="F33" s="642">
        <f t="shared" si="0"/>
        <v>100</v>
      </c>
      <c r="G33" s="630">
        <f t="shared" ref="G33:M33" si="14">G32*100/$F$32</f>
        <v>19.648813027270943</v>
      </c>
      <c r="H33" s="632">
        <f t="shared" si="14"/>
        <v>23.71983519717481</v>
      </c>
      <c r="I33" s="632">
        <f t="shared" si="14"/>
        <v>14.175004904845988</v>
      </c>
      <c r="J33" s="632">
        <f t="shared" si="14"/>
        <v>12.742789876397881</v>
      </c>
      <c r="K33" s="633">
        <f t="shared" si="14"/>
        <v>3.5216794192662348</v>
      </c>
      <c r="L33" s="633">
        <f t="shared" si="14"/>
        <v>0.3825779870512066</v>
      </c>
      <c r="M33" s="633">
        <f t="shared" si="14"/>
        <v>25.809299587992935</v>
      </c>
    </row>
    <row r="35" spans="2:13" x14ac:dyDescent="0.25">
      <c r="G35" s="85"/>
    </row>
  </sheetData>
  <mergeCells count="23">
    <mergeCell ref="D24:D25"/>
    <mergeCell ref="C26:C29"/>
    <mergeCell ref="D26:D27"/>
    <mergeCell ref="D28:D29"/>
    <mergeCell ref="C30:C33"/>
    <mergeCell ref="D30:D31"/>
    <mergeCell ref="D32:D33"/>
    <mergeCell ref="G4:K4"/>
    <mergeCell ref="C5:E5"/>
    <mergeCell ref="D6:D7"/>
    <mergeCell ref="D8:D9"/>
    <mergeCell ref="B10:B33"/>
    <mergeCell ref="C10:C13"/>
    <mergeCell ref="D10:D11"/>
    <mergeCell ref="D12:D13"/>
    <mergeCell ref="C14:C17"/>
    <mergeCell ref="D14:D15"/>
    <mergeCell ref="D16:D17"/>
    <mergeCell ref="C18:C21"/>
    <mergeCell ref="D18:D19"/>
    <mergeCell ref="D20:D21"/>
    <mergeCell ref="C22:C25"/>
    <mergeCell ref="D22:D23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N20"/>
  <sheetViews>
    <sheetView workbookViewId="0">
      <selection activeCell="B1" sqref="B1"/>
    </sheetView>
  </sheetViews>
  <sheetFormatPr defaultRowHeight="15" x14ac:dyDescent="0.25"/>
  <cols>
    <col min="1" max="1" width="3.28515625" style="11" customWidth="1"/>
    <col min="2" max="2" width="51" style="11" customWidth="1"/>
    <col min="3" max="3" width="10.8554687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10.5703125" style="11" bestFit="1" customWidth="1"/>
    <col min="8" max="8" width="8" style="11" customWidth="1"/>
    <col min="9" max="9" width="9.28515625" style="11" bestFit="1" customWidth="1"/>
    <col min="10" max="10" width="8.7109375" style="11" customWidth="1"/>
    <col min="11" max="11" width="10" style="11" bestFit="1" customWidth="1"/>
    <col min="12" max="12" width="7.28515625" style="11" customWidth="1"/>
    <col min="13" max="13" width="9.28515625" style="11" bestFit="1" customWidth="1"/>
    <col min="14" max="14" width="7" style="11" customWidth="1"/>
    <col min="15" max="16384" width="9.140625" style="11"/>
  </cols>
  <sheetData>
    <row r="2" spans="2:14" x14ac:dyDescent="0.25">
      <c r="B2" s="1042" t="s">
        <v>322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</row>
    <row r="3" spans="2:14" ht="14.25" customHeight="1" thickBot="1" x14ac:dyDescent="0.3">
      <c r="B3" s="202"/>
      <c r="C3" s="201"/>
      <c r="D3" s="201"/>
      <c r="E3" s="201"/>
      <c r="F3" s="201"/>
      <c r="K3" s="182"/>
      <c r="L3" s="182"/>
      <c r="M3" s="182"/>
      <c r="N3" s="182"/>
    </row>
    <row r="4" spans="2:14" x14ac:dyDescent="0.25">
      <c r="B4" s="1043" t="s">
        <v>143</v>
      </c>
      <c r="C4" s="1049" t="s">
        <v>379</v>
      </c>
      <c r="D4" s="1050"/>
      <c r="E4" s="1050"/>
      <c r="F4" s="1051"/>
      <c r="G4" s="1046" t="s">
        <v>398</v>
      </c>
      <c r="H4" s="1047"/>
      <c r="I4" s="1047"/>
      <c r="J4" s="1048"/>
      <c r="K4" s="1052" t="s">
        <v>150</v>
      </c>
      <c r="L4" s="1050"/>
      <c r="M4" s="1050"/>
      <c r="N4" s="1051"/>
    </row>
    <row r="5" spans="2:14" ht="27.75" customHeight="1" x14ac:dyDescent="0.25">
      <c r="B5" s="1044"/>
      <c r="C5" s="1053" t="s">
        <v>4</v>
      </c>
      <c r="D5" s="1039"/>
      <c r="E5" s="1040" t="s">
        <v>129</v>
      </c>
      <c r="F5" s="1041"/>
      <c r="G5" s="1053" t="s">
        <v>4</v>
      </c>
      <c r="H5" s="1039"/>
      <c r="I5" s="1040" t="s">
        <v>129</v>
      </c>
      <c r="J5" s="1041"/>
      <c r="K5" s="1038" t="s">
        <v>4</v>
      </c>
      <c r="L5" s="1039"/>
      <c r="M5" s="1040" t="s">
        <v>129</v>
      </c>
      <c r="N5" s="1041"/>
    </row>
    <row r="6" spans="2:14" ht="27.75" customHeight="1" thickBot="1" x14ac:dyDescent="0.3">
      <c r="B6" s="1045"/>
      <c r="C6" s="226" t="s">
        <v>147</v>
      </c>
      <c r="D6" s="227" t="s">
        <v>148</v>
      </c>
      <c r="E6" s="229" t="s">
        <v>147</v>
      </c>
      <c r="F6" s="228" t="s">
        <v>148</v>
      </c>
      <c r="G6" s="226" t="s">
        <v>147</v>
      </c>
      <c r="H6" s="227" t="s">
        <v>148</v>
      </c>
      <c r="I6" s="229" t="s">
        <v>147</v>
      </c>
      <c r="J6" s="228" t="s">
        <v>148</v>
      </c>
      <c r="K6" s="229" t="s">
        <v>147</v>
      </c>
      <c r="L6" s="227" t="s">
        <v>148</v>
      </c>
      <c r="M6" s="229" t="s">
        <v>147</v>
      </c>
      <c r="N6" s="228" t="s">
        <v>148</v>
      </c>
    </row>
    <row r="7" spans="2:14" ht="18.75" x14ac:dyDescent="0.3">
      <c r="B7" s="340"/>
      <c r="C7" s="341">
        <v>90972</v>
      </c>
      <c r="D7" s="885">
        <v>100</v>
      </c>
      <c r="E7" s="71">
        <v>48619</v>
      </c>
      <c r="F7" s="884">
        <v>100</v>
      </c>
      <c r="G7" s="341">
        <v>82933</v>
      </c>
      <c r="H7" s="885">
        <v>100</v>
      </c>
      <c r="I7" s="71">
        <v>45024</v>
      </c>
      <c r="J7" s="884">
        <v>100</v>
      </c>
      <c r="K7" s="342">
        <f>G7-C7</f>
        <v>-8039</v>
      </c>
      <c r="L7" s="343">
        <f>K7/C7*100</f>
        <v>-8.8367849448181861</v>
      </c>
      <c r="M7" s="344">
        <f>I7-E7</f>
        <v>-3595</v>
      </c>
      <c r="N7" s="345">
        <f>M7/E7*100</f>
        <v>-7.3942285937596415</v>
      </c>
    </row>
    <row r="8" spans="2:14" ht="16.5" customHeight="1" thickBot="1" x14ac:dyDescent="0.3">
      <c r="B8" s="333" t="s">
        <v>293</v>
      </c>
      <c r="C8" s="3">
        <v>80704</v>
      </c>
      <c r="D8" s="330" t="s">
        <v>128</v>
      </c>
      <c r="E8" s="5">
        <v>44172</v>
      </c>
      <c r="F8" s="334" t="s">
        <v>128</v>
      </c>
      <c r="G8" s="3">
        <v>72624</v>
      </c>
      <c r="H8" s="330" t="s">
        <v>128</v>
      </c>
      <c r="I8" s="5">
        <v>40475</v>
      </c>
      <c r="J8" s="334" t="s">
        <v>128</v>
      </c>
      <c r="K8" s="142">
        <f>SUM(G8)-C8</f>
        <v>-8080</v>
      </c>
      <c r="L8" s="331">
        <f>K8/C8*100</f>
        <v>-10.011895321173672</v>
      </c>
      <c r="M8" s="143">
        <f>SUM(I8)-E8</f>
        <v>-3697</v>
      </c>
      <c r="N8" s="332">
        <f>M8/E8*100</f>
        <v>-8.3695553744453512</v>
      </c>
    </row>
    <row r="9" spans="2:14" ht="16.5" customHeight="1" thickBot="1" x14ac:dyDescent="0.3">
      <c r="B9" s="608" t="s">
        <v>64</v>
      </c>
      <c r="C9" s="609"/>
      <c r="D9" s="610"/>
      <c r="E9" s="609"/>
      <c r="F9" s="610"/>
      <c r="G9" s="609"/>
      <c r="H9" s="610"/>
      <c r="I9" s="609"/>
      <c r="J9" s="610"/>
      <c r="K9" s="611"/>
      <c r="L9" s="612"/>
      <c r="M9" s="611"/>
      <c r="N9" s="613"/>
    </row>
    <row r="10" spans="2:14" x14ac:dyDescent="0.25">
      <c r="B10" s="316" t="s">
        <v>509</v>
      </c>
      <c r="C10" s="317">
        <v>27007</v>
      </c>
      <c r="D10" s="320">
        <f>SUM(C10*100/C7)</f>
        <v>29.687156487710503</v>
      </c>
      <c r="E10" s="321">
        <v>15577</v>
      </c>
      <c r="F10" s="322">
        <f>SUM(E10*100/E7)</f>
        <v>32.038914827536559</v>
      </c>
      <c r="G10" s="317">
        <v>24119</v>
      </c>
      <c r="H10" s="336">
        <f>SUM(G10*100/G7)</f>
        <v>29.082512389519252</v>
      </c>
      <c r="I10" s="319">
        <v>14175</v>
      </c>
      <c r="J10" s="336">
        <f>SUM(I10*100/I7)</f>
        <v>31.48320895522388</v>
      </c>
      <c r="K10" s="323">
        <f>G10-C10</f>
        <v>-2888</v>
      </c>
      <c r="L10" s="336">
        <f>K10/C10*100</f>
        <v>-10.693523901210797</v>
      </c>
      <c r="M10" s="318">
        <f t="shared" ref="M10:M17" si="0">I10-E10</f>
        <v>-1402</v>
      </c>
      <c r="N10" s="338">
        <f t="shared" ref="N10:N17" si="1">M10/E10*100</f>
        <v>-9.0004493804968853</v>
      </c>
    </row>
    <row r="11" spans="2:14" x14ac:dyDescent="0.25">
      <c r="B11" s="915" t="s">
        <v>294</v>
      </c>
      <c r="C11" s="188">
        <v>12756</v>
      </c>
      <c r="D11" s="184">
        <f>SUM(C11*100/C7)</f>
        <v>14.021896847381612</v>
      </c>
      <c r="E11" s="190">
        <v>6683</v>
      </c>
      <c r="F11" s="185">
        <f>SUM(E11*100/E7)</f>
        <v>13.7456549908472</v>
      </c>
      <c r="G11" s="188">
        <v>11412</v>
      </c>
      <c r="H11" s="184">
        <f>SUM(G11*100/G7)</f>
        <v>13.760505468269567</v>
      </c>
      <c r="I11" s="189">
        <v>6109</v>
      </c>
      <c r="J11" s="184">
        <f>SUM(I11*100/I7)</f>
        <v>13.568319118692253</v>
      </c>
      <c r="K11" s="138">
        <f>G11-C11</f>
        <v>-1344</v>
      </c>
      <c r="L11" s="240">
        <f>K11/C11*100</f>
        <v>-10.536218250235184</v>
      </c>
      <c r="M11" s="140">
        <f t="shared" si="0"/>
        <v>-574</v>
      </c>
      <c r="N11" s="137">
        <f t="shared" si="1"/>
        <v>-8.5889570552147241</v>
      </c>
    </row>
    <row r="12" spans="2:14" x14ac:dyDescent="0.25">
      <c r="B12" s="187" t="s">
        <v>510</v>
      </c>
      <c r="C12" s="188">
        <v>54543</v>
      </c>
      <c r="D12" s="184">
        <f>SUM(C12*100/C7)</f>
        <v>59.955810579079277</v>
      </c>
      <c r="E12" s="190">
        <v>31429</v>
      </c>
      <c r="F12" s="185">
        <f>SUM(E12*100/E7)</f>
        <v>64.643452148337076</v>
      </c>
      <c r="G12" s="188">
        <v>47197</v>
      </c>
      <c r="H12" s="184">
        <f>SUM(G12*100/G7)</f>
        <v>56.90979465351549</v>
      </c>
      <c r="I12" s="189">
        <v>27819</v>
      </c>
      <c r="J12" s="184">
        <f>SUM(I12*100/I7)</f>
        <v>61.787046908315567</v>
      </c>
      <c r="K12" s="138">
        <f>G12-C12</f>
        <v>-7346</v>
      </c>
      <c r="L12" s="240">
        <f t="shared" ref="L12:L17" si="2">K12/C12*100</f>
        <v>-13.468272738939918</v>
      </c>
      <c r="M12" s="140">
        <f t="shared" si="0"/>
        <v>-3610</v>
      </c>
      <c r="N12" s="137">
        <f t="shared" si="1"/>
        <v>-11.486207006268097</v>
      </c>
    </row>
    <row r="13" spans="2:14" x14ac:dyDescent="0.25">
      <c r="B13" s="187" t="s">
        <v>511</v>
      </c>
      <c r="C13" s="188">
        <v>21733</v>
      </c>
      <c r="D13" s="184">
        <f>SUM(C13*100/C7)</f>
        <v>23.889768280349998</v>
      </c>
      <c r="E13" s="190">
        <v>8275</v>
      </c>
      <c r="F13" s="185">
        <f>SUM(E13*100/E7)</f>
        <v>17.020095024578868</v>
      </c>
      <c r="G13" s="188">
        <v>19822</v>
      </c>
      <c r="H13" s="184">
        <f>SUM(G13*100/G7)</f>
        <v>23.901221467931943</v>
      </c>
      <c r="I13" s="189">
        <v>7618</v>
      </c>
      <c r="J13" s="184">
        <f>SUM(I13*100/I7)</f>
        <v>16.919864960909738</v>
      </c>
      <c r="K13" s="138">
        <f>G13-C13</f>
        <v>-1911</v>
      </c>
      <c r="L13" s="240">
        <f t="shared" si="2"/>
        <v>-8.793079648460866</v>
      </c>
      <c r="M13" s="140">
        <f t="shared" si="0"/>
        <v>-657</v>
      </c>
      <c r="N13" s="137">
        <f t="shared" si="1"/>
        <v>-7.9395770392749236</v>
      </c>
    </row>
    <row r="14" spans="2:14" x14ac:dyDescent="0.25">
      <c r="B14" s="187" t="s">
        <v>512</v>
      </c>
      <c r="C14" s="191">
        <v>1897</v>
      </c>
      <c r="D14" s="184">
        <f>SUM(C14*100/C7)</f>
        <v>2.0852570021545089</v>
      </c>
      <c r="E14" s="192">
        <v>1192</v>
      </c>
      <c r="F14" s="185">
        <f>SUM(E14*100/E7)</f>
        <v>2.451716407165923</v>
      </c>
      <c r="G14" s="188">
        <v>1430</v>
      </c>
      <c r="H14" s="337">
        <f>SUM(G14*100/G7)</f>
        <v>1.7242834577309394</v>
      </c>
      <c r="I14" s="189">
        <v>822</v>
      </c>
      <c r="J14" s="337">
        <f>SUM(I14*100/I7)</f>
        <v>1.8256929637526653</v>
      </c>
      <c r="K14" s="186">
        <f t="shared" ref="K14:K17" si="3">G14-C14</f>
        <v>-467</v>
      </c>
      <c r="L14" s="337">
        <f t="shared" si="2"/>
        <v>-24.617817606747497</v>
      </c>
      <c r="M14" s="183">
        <f t="shared" si="0"/>
        <v>-370</v>
      </c>
      <c r="N14" s="339">
        <f t="shared" si="1"/>
        <v>-31.040268456375841</v>
      </c>
    </row>
    <row r="15" spans="2:14" ht="15.75" customHeight="1" x14ac:dyDescent="0.25">
      <c r="B15" s="187" t="s">
        <v>513</v>
      </c>
      <c r="C15" s="188">
        <v>17383</v>
      </c>
      <c r="D15" s="184">
        <f>SUM(C15*100/C7)</f>
        <v>19.108077210570286</v>
      </c>
      <c r="E15" s="190">
        <v>14255</v>
      </c>
      <c r="F15" s="185">
        <f>SUM(E15*100/E7)</f>
        <v>29.319813241736771</v>
      </c>
      <c r="G15" s="188">
        <v>16771</v>
      </c>
      <c r="H15" s="337">
        <f>SUM(G15*100/G7)</f>
        <v>20.222348160563346</v>
      </c>
      <c r="I15" s="189">
        <v>13940</v>
      </c>
      <c r="J15" s="337">
        <f>SUM(I15*100/I7)</f>
        <v>30.961265103056149</v>
      </c>
      <c r="K15" s="186">
        <f t="shared" si="3"/>
        <v>-612</v>
      </c>
      <c r="L15" s="337">
        <f t="shared" si="2"/>
        <v>-3.5206811252373007</v>
      </c>
      <c r="M15" s="183">
        <f t="shared" si="0"/>
        <v>-315</v>
      </c>
      <c r="N15" s="339">
        <f t="shared" si="1"/>
        <v>-2.2097509645738338</v>
      </c>
    </row>
    <row r="16" spans="2:14" ht="30" x14ac:dyDescent="0.25">
      <c r="B16" s="187" t="s">
        <v>514</v>
      </c>
      <c r="C16" s="188">
        <v>155</v>
      </c>
      <c r="D16" s="184">
        <f>SUM(C16*100/C7)</f>
        <v>0.17038209558985182</v>
      </c>
      <c r="E16" s="190">
        <v>106</v>
      </c>
      <c r="F16" s="185">
        <f>SUM(E16*100/E7)</f>
        <v>0.21802176103992266</v>
      </c>
      <c r="G16" s="188">
        <v>161</v>
      </c>
      <c r="H16" s="337">
        <f>SUM(G16*100/G7)</f>
        <v>0.19413261307320367</v>
      </c>
      <c r="I16" s="189">
        <v>104</v>
      </c>
      <c r="J16" s="337">
        <f>SUM(I16*100/I7)</f>
        <v>0.23098791755508175</v>
      </c>
      <c r="K16" s="186">
        <f t="shared" si="3"/>
        <v>6</v>
      </c>
      <c r="L16" s="337">
        <f t="shared" si="2"/>
        <v>3.870967741935484</v>
      </c>
      <c r="M16" s="183">
        <f t="shared" si="0"/>
        <v>-2</v>
      </c>
      <c r="N16" s="339">
        <f t="shared" si="1"/>
        <v>-1.8867924528301887</v>
      </c>
    </row>
    <row r="17" spans="2:14" ht="15.75" thickBot="1" x14ac:dyDescent="0.3">
      <c r="B17" s="193" t="s">
        <v>515</v>
      </c>
      <c r="C17" s="194">
        <v>4018</v>
      </c>
      <c r="D17" s="195">
        <f>SUM(C17*100/C7)</f>
        <v>4.4167436134195137</v>
      </c>
      <c r="E17" s="197">
        <v>1854</v>
      </c>
      <c r="F17" s="335">
        <f>SUM(E17*100/E7)</f>
        <v>3.8133240091322325</v>
      </c>
      <c r="G17" s="194">
        <v>3890</v>
      </c>
      <c r="H17" s="195">
        <f>SUM(G17*100/G7)</f>
        <v>4.6905333220792684</v>
      </c>
      <c r="I17" s="196">
        <v>1764</v>
      </c>
      <c r="J17" s="195">
        <f>SUM(I17*100/I7)</f>
        <v>3.9179104477611939</v>
      </c>
      <c r="K17" s="141">
        <f t="shared" si="3"/>
        <v>-128</v>
      </c>
      <c r="L17" s="243">
        <f t="shared" si="2"/>
        <v>-3.1856645097063216</v>
      </c>
      <c r="M17" s="143">
        <f t="shared" si="0"/>
        <v>-90</v>
      </c>
      <c r="N17" s="144">
        <f t="shared" si="1"/>
        <v>-4.8543689320388346</v>
      </c>
    </row>
    <row r="18" spans="2:14" x14ac:dyDescent="0.25">
      <c r="B18" s="202"/>
      <c r="C18" s="198"/>
      <c r="D18" s="199"/>
      <c r="E18" s="198"/>
      <c r="F18" s="199"/>
      <c r="G18" s="198"/>
      <c r="H18" s="200"/>
      <c r="I18" s="198"/>
      <c r="J18" s="200"/>
      <c r="K18" s="200"/>
      <c r="L18" s="200"/>
      <c r="M18" s="200"/>
      <c r="N18" s="200"/>
    </row>
    <row r="19" spans="2:14" ht="30" customHeight="1" x14ac:dyDescent="0.25">
      <c r="B19" s="1042"/>
      <c r="C19" s="1042"/>
      <c r="D19" s="1042"/>
      <c r="E19" s="1042"/>
      <c r="F19" s="1042"/>
      <c r="G19" s="1042"/>
      <c r="H19" s="1042"/>
      <c r="I19" s="1042"/>
      <c r="J19" s="1042"/>
      <c r="K19" s="1042"/>
      <c r="L19" s="1042"/>
      <c r="M19" s="1042"/>
      <c r="N19" s="1042"/>
    </row>
    <row r="20" spans="2:14" x14ac:dyDescent="0.25">
      <c r="F20" s="458"/>
    </row>
  </sheetData>
  <mergeCells count="12">
    <mergeCell ref="K5:L5"/>
    <mergeCell ref="M5:N5"/>
    <mergeCell ref="B19:N19"/>
    <mergeCell ref="B2:N2"/>
    <mergeCell ref="B4:B6"/>
    <mergeCell ref="G4:J4"/>
    <mergeCell ref="C4:F4"/>
    <mergeCell ref="K4:N4"/>
    <mergeCell ref="G5:H5"/>
    <mergeCell ref="I5:J5"/>
    <mergeCell ref="C5:D5"/>
    <mergeCell ref="E5:F5"/>
  </mergeCells>
  <pageMargins left="0.6692913385826772" right="0.6692913385826772" top="2.0866141732283467" bottom="0.74803149606299213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Q38"/>
  <sheetViews>
    <sheetView workbookViewId="0">
      <selection activeCell="B1" sqref="B1"/>
    </sheetView>
  </sheetViews>
  <sheetFormatPr defaultRowHeight="15" x14ac:dyDescent="0.25"/>
  <cols>
    <col min="1" max="1" width="1.140625" style="103" customWidth="1"/>
    <col min="2" max="2" width="21.140625" style="103" customWidth="1"/>
    <col min="3" max="3" width="9" style="103" customWidth="1"/>
    <col min="4" max="4" width="8.85546875" style="103" customWidth="1"/>
    <col min="5" max="5" width="6.42578125" style="103" customWidth="1"/>
    <col min="6" max="6" width="9.28515625" style="103" customWidth="1"/>
    <col min="7" max="7" width="9" style="103" customWidth="1"/>
    <col min="8" max="8" width="6.28515625" style="103" customWidth="1"/>
    <col min="9" max="9" width="6.7109375" style="103" customWidth="1"/>
    <col min="10" max="11" width="8.85546875" style="103" customWidth="1"/>
    <col min="12" max="12" width="6.140625" style="103" customWidth="1"/>
    <col min="13" max="13" width="6.5703125" style="103" customWidth="1"/>
    <col min="14" max="14" width="9" style="103" customWidth="1"/>
    <col min="15" max="15" width="7.5703125" style="103" customWidth="1"/>
    <col min="16" max="16" width="6.28515625" style="103" customWidth="1"/>
    <col min="17" max="17" width="7.140625" style="103" customWidth="1"/>
    <col min="18" max="16384" width="9.140625" style="103"/>
  </cols>
  <sheetData>
    <row r="1" spans="2:17" ht="12" customHeight="1" x14ac:dyDescent="0.25"/>
    <row r="2" spans="2:17" x14ac:dyDescent="0.25">
      <c r="B2" s="11" t="s">
        <v>323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7" ht="12" customHeight="1" x14ac:dyDescent="0.25">
      <c r="B3" s="11" t="s">
        <v>341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7" ht="13.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7" ht="17.25" customHeight="1" thickBot="1" x14ac:dyDescent="0.3">
      <c r="B5" s="962" t="s">
        <v>143</v>
      </c>
      <c r="C5" s="939" t="s">
        <v>404</v>
      </c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940"/>
      <c r="Q5" s="941"/>
    </row>
    <row r="6" spans="2:17" ht="21" customHeight="1" thickBot="1" x14ac:dyDescent="0.3">
      <c r="B6" s="1062"/>
      <c r="C6" s="936" t="s">
        <v>146</v>
      </c>
      <c r="D6" s="960"/>
      <c r="E6" s="937"/>
      <c r="F6" s="1066" t="s">
        <v>295</v>
      </c>
      <c r="G6" s="1067"/>
      <c r="H6" s="1067"/>
      <c r="I6" s="1067"/>
      <c r="J6" s="1067"/>
      <c r="K6" s="1067"/>
      <c r="L6" s="1067"/>
      <c r="M6" s="1067"/>
      <c r="N6" s="1067"/>
      <c r="O6" s="1067"/>
      <c r="P6" s="1067"/>
      <c r="Q6" s="883"/>
    </row>
    <row r="7" spans="2:17" ht="17.25" customHeight="1" thickBot="1" x14ac:dyDescent="0.3">
      <c r="B7" s="1062"/>
      <c r="C7" s="1063"/>
      <c r="D7" s="1064"/>
      <c r="E7" s="1065"/>
      <c r="F7" s="939" t="s">
        <v>216</v>
      </c>
      <c r="G7" s="940"/>
      <c r="H7" s="940"/>
      <c r="I7" s="855"/>
      <c r="J7" s="939" t="s">
        <v>130</v>
      </c>
      <c r="K7" s="940"/>
      <c r="L7" s="940"/>
      <c r="M7" s="855"/>
      <c r="N7" s="939" t="s">
        <v>217</v>
      </c>
      <c r="O7" s="940"/>
      <c r="P7" s="940"/>
      <c r="Q7" s="855"/>
    </row>
    <row r="8" spans="2:17" ht="18" customHeight="1" x14ac:dyDescent="0.25">
      <c r="B8" s="1062"/>
      <c r="C8" s="1054" t="s">
        <v>4</v>
      </c>
      <c r="D8" s="1056" t="s">
        <v>129</v>
      </c>
      <c r="E8" s="1057"/>
      <c r="F8" s="942" t="s">
        <v>4</v>
      </c>
      <c r="G8" s="1059" t="s">
        <v>129</v>
      </c>
      <c r="H8" s="946"/>
      <c r="I8" s="853" t="s">
        <v>148</v>
      </c>
      <c r="J8" s="1054" t="s">
        <v>4</v>
      </c>
      <c r="K8" s="1059" t="s">
        <v>129</v>
      </c>
      <c r="L8" s="1060"/>
      <c r="M8" s="853" t="s">
        <v>148</v>
      </c>
      <c r="N8" s="1054" t="s">
        <v>4</v>
      </c>
      <c r="O8" s="1059" t="s">
        <v>129</v>
      </c>
      <c r="P8" s="946"/>
      <c r="Q8" s="853" t="s">
        <v>148</v>
      </c>
    </row>
    <row r="9" spans="2:17" ht="15.75" thickBot="1" x14ac:dyDescent="0.3">
      <c r="B9" s="972"/>
      <c r="C9" s="1055"/>
      <c r="D9" s="324" t="s">
        <v>147</v>
      </c>
      <c r="E9" s="325" t="s">
        <v>497</v>
      </c>
      <c r="F9" s="943"/>
      <c r="G9" s="858" t="s">
        <v>147</v>
      </c>
      <c r="H9" s="879" t="s">
        <v>497</v>
      </c>
      <c r="I9" s="851" t="s">
        <v>498</v>
      </c>
      <c r="J9" s="1055"/>
      <c r="K9" s="858" t="s">
        <v>147</v>
      </c>
      <c r="L9" s="859" t="s">
        <v>497</v>
      </c>
      <c r="M9" s="851" t="s">
        <v>498</v>
      </c>
      <c r="N9" s="1055"/>
      <c r="O9" s="858" t="s">
        <v>147</v>
      </c>
      <c r="P9" s="879" t="s">
        <v>497</v>
      </c>
      <c r="Q9" s="851" t="s">
        <v>498</v>
      </c>
    </row>
    <row r="10" spans="2:17" ht="26.25" customHeight="1" thickBot="1" x14ac:dyDescent="0.3">
      <c r="B10" s="348" t="s">
        <v>28</v>
      </c>
      <c r="C10" s="349">
        <f>SUM(C11:C35)</f>
        <v>82933</v>
      </c>
      <c r="D10" s="350">
        <f>SUM(D11:D35)</f>
        <v>45024</v>
      </c>
      <c r="E10" s="351">
        <f>D10/C10*100</f>
        <v>54.289607273341133</v>
      </c>
      <c r="F10" s="349">
        <f>SUM(F11:F35)</f>
        <v>24119</v>
      </c>
      <c r="G10" s="350">
        <f>SUM(G11:G35)</f>
        <v>14175</v>
      </c>
      <c r="H10" s="352">
        <f>G10/F10*100</f>
        <v>58.771093328910816</v>
      </c>
      <c r="I10" s="867">
        <f>SUM(F10/C10)*100</f>
        <v>29.082512389519248</v>
      </c>
      <c r="J10" s="349">
        <f>SUM(J11:J35)</f>
        <v>38992</v>
      </c>
      <c r="K10" s="350">
        <f t="shared" ref="K10" si="0">SUM(K11:K35)</f>
        <v>23231</v>
      </c>
      <c r="L10" s="351">
        <f>K10/J10*100</f>
        <v>59.578887977020919</v>
      </c>
      <c r="M10" s="867">
        <f>SUM(J10/C10)*100</f>
        <v>47.016266142548808</v>
      </c>
      <c r="N10" s="349">
        <f>SUM(N11:N35)</f>
        <v>19822</v>
      </c>
      <c r="O10" s="350">
        <f>SUM(O11:O35)</f>
        <v>7618</v>
      </c>
      <c r="P10" s="352">
        <f>O10/N10*100</f>
        <v>38.432045202300472</v>
      </c>
      <c r="Q10" s="867">
        <f t="shared" ref="Q10:Q35" si="1">SUM(N10/C10)*100</f>
        <v>23.901221467931947</v>
      </c>
    </row>
    <row r="11" spans="2:17" ht="15.75" thickTop="1" x14ac:dyDescent="0.25">
      <c r="B11" s="230" t="s">
        <v>29</v>
      </c>
      <c r="C11" s="234">
        <f>SUM(T.II!D8)</f>
        <v>1175</v>
      </c>
      <c r="D11" s="235">
        <v>626</v>
      </c>
      <c r="E11" s="80">
        <f>D11/C11*100</f>
        <v>53.276595744680854</v>
      </c>
      <c r="F11" s="234">
        <v>346</v>
      </c>
      <c r="G11" s="235">
        <v>203</v>
      </c>
      <c r="H11" s="353">
        <f>G11/F11*100</f>
        <v>58.670520231213871</v>
      </c>
      <c r="I11" s="868">
        <f>SUM(F11/C11)*100</f>
        <v>29.446808510638299</v>
      </c>
      <c r="J11" s="234">
        <f t="shared" ref="J11:J35" si="2">SUM(C11)-(F11+N11)</f>
        <v>540</v>
      </c>
      <c r="K11" s="235">
        <f t="shared" ref="K11:K35" si="3">SUM(D11)-(G11+O11)</f>
        <v>322</v>
      </c>
      <c r="L11" s="80">
        <f>K11/J11*100</f>
        <v>59.629629629629633</v>
      </c>
      <c r="M11" s="868">
        <f>SUM(J11/C11)*100</f>
        <v>45.957446808510639</v>
      </c>
      <c r="N11" s="234">
        <v>289</v>
      </c>
      <c r="O11" s="235">
        <v>101</v>
      </c>
      <c r="P11" s="353">
        <f t="shared" ref="P11:P35" si="4">O11/N11*100</f>
        <v>34.94809688581315</v>
      </c>
      <c r="Q11" s="868">
        <f t="shared" si="1"/>
        <v>24.595744680851066</v>
      </c>
    </row>
    <row r="12" spans="2:17" x14ac:dyDescent="0.25">
      <c r="B12" s="231" t="s">
        <v>30</v>
      </c>
      <c r="C12" s="76">
        <f>SUM(T.II!D9)</f>
        <v>4415</v>
      </c>
      <c r="D12" s="9">
        <v>2389</v>
      </c>
      <c r="E12" s="7">
        <f>D12/C12*100</f>
        <v>54.1109852774632</v>
      </c>
      <c r="F12" s="76">
        <v>1158</v>
      </c>
      <c r="G12" s="9">
        <v>630</v>
      </c>
      <c r="H12" s="132">
        <f>G12/F12*100</f>
        <v>54.404145077720209</v>
      </c>
      <c r="I12" s="881">
        <f t="shared" ref="I12:I35" si="5">SUM(F12/C12)*100</f>
        <v>26.228765571913932</v>
      </c>
      <c r="J12" s="76">
        <f t="shared" si="2"/>
        <v>2132</v>
      </c>
      <c r="K12" s="9">
        <f t="shared" si="3"/>
        <v>1268</v>
      </c>
      <c r="L12" s="7">
        <f t="shared" ref="L12:L35" si="6">K12/J12*100</f>
        <v>59.474671669793622</v>
      </c>
      <c r="M12" s="881">
        <f>SUM(J12/C12)*100</f>
        <v>48.28992072480181</v>
      </c>
      <c r="N12" s="76">
        <v>1125</v>
      </c>
      <c r="O12" s="9">
        <v>491</v>
      </c>
      <c r="P12" s="132">
        <f t="shared" si="4"/>
        <v>43.644444444444446</v>
      </c>
      <c r="Q12" s="881">
        <f t="shared" si="1"/>
        <v>25.481313703284258</v>
      </c>
    </row>
    <row r="13" spans="2:17" x14ac:dyDescent="0.25">
      <c r="B13" s="231" t="s">
        <v>31</v>
      </c>
      <c r="C13" s="76">
        <f>SUM(T.II!D10)</f>
        <v>3452</v>
      </c>
      <c r="D13" s="9">
        <v>2236</v>
      </c>
      <c r="E13" s="7">
        <f t="shared" ref="E13:E35" si="7">D13/C13*100</f>
        <v>64.774044032444948</v>
      </c>
      <c r="F13" s="76">
        <v>1063</v>
      </c>
      <c r="G13" s="9">
        <v>761</v>
      </c>
      <c r="H13" s="132">
        <f>G13/F13*100</f>
        <v>71.589840075258707</v>
      </c>
      <c r="I13" s="881">
        <f t="shared" si="5"/>
        <v>30.793742757821551</v>
      </c>
      <c r="J13" s="76">
        <f t="shared" si="2"/>
        <v>1559</v>
      </c>
      <c r="K13" s="9">
        <f t="shared" si="3"/>
        <v>1107</v>
      </c>
      <c r="L13" s="7">
        <f t="shared" si="6"/>
        <v>71.007055805003205</v>
      </c>
      <c r="M13" s="881">
        <f t="shared" ref="M13:M35" si="8">SUM(J13/C13)*100</f>
        <v>45.162224797219004</v>
      </c>
      <c r="N13" s="76">
        <v>830</v>
      </c>
      <c r="O13" s="9">
        <v>368</v>
      </c>
      <c r="P13" s="132">
        <f t="shared" si="4"/>
        <v>44.337349397590359</v>
      </c>
      <c r="Q13" s="881">
        <f t="shared" si="1"/>
        <v>24.044032444959441</v>
      </c>
    </row>
    <row r="14" spans="2:17" x14ac:dyDescent="0.25">
      <c r="B14" s="231" t="s">
        <v>32</v>
      </c>
      <c r="C14" s="76">
        <f>SUM(T.II!D11)</f>
        <v>6551</v>
      </c>
      <c r="D14" s="9">
        <v>3460</v>
      </c>
      <c r="E14" s="7">
        <f t="shared" si="7"/>
        <v>52.816363913906272</v>
      </c>
      <c r="F14" s="76">
        <v>1898</v>
      </c>
      <c r="G14" s="9">
        <v>1081</v>
      </c>
      <c r="H14" s="132">
        <f>G14/F14*100</f>
        <v>56.954689146469974</v>
      </c>
      <c r="I14" s="881">
        <f t="shared" si="5"/>
        <v>28.972675927339335</v>
      </c>
      <c r="J14" s="76">
        <f t="shared" si="2"/>
        <v>3180</v>
      </c>
      <c r="K14" s="9">
        <f t="shared" si="3"/>
        <v>1827</v>
      </c>
      <c r="L14" s="7">
        <f t="shared" si="6"/>
        <v>57.452830188679251</v>
      </c>
      <c r="M14" s="881">
        <f t="shared" si="8"/>
        <v>48.54220729659594</v>
      </c>
      <c r="N14" s="76">
        <v>1473</v>
      </c>
      <c r="O14" s="9">
        <v>552</v>
      </c>
      <c r="P14" s="132">
        <f t="shared" si="4"/>
        <v>37.474541751527497</v>
      </c>
      <c r="Q14" s="881">
        <f t="shared" si="1"/>
        <v>22.485116776064721</v>
      </c>
    </row>
    <row r="15" spans="2:17" x14ac:dyDescent="0.25">
      <c r="B15" s="231" t="s">
        <v>33</v>
      </c>
      <c r="C15" s="76">
        <f>SUM(T.II!D12)</f>
        <v>5179</v>
      </c>
      <c r="D15" s="9">
        <v>3178</v>
      </c>
      <c r="E15" s="7">
        <f t="shared" si="7"/>
        <v>61.363197528480406</v>
      </c>
      <c r="F15" s="76">
        <v>1344</v>
      </c>
      <c r="G15" s="9">
        <v>893</v>
      </c>
      <c r="H15" s="132">
        <f t="shared" ref="H15:H33" si="9">G15/F15*100</f>
        <v>66.44345238095238</v>
      </c>
      <c r="I15" s="881">
        <f t="shared" si="5"/>
        <v>25.950955782969686</v>
      </c>
      <c r="J15" s="76">
        <f t="shared" si="2"/>
        <v>2628</v>
      </c>
      <c r="K15" s="9">
        <f t="shared" si="3"/>
        <v>1753</v>
      </c>
      <c r="L15" s="7">
        <f t="shared" si="6"/>
        <v>66.704718417047175</v>
      </c>
      <c r="M15" s="881">
        <f t="shared" si="8"/>
        <v>50.743386754199648</v>
      </c>
      <c r="N15" s="76">
        <v>1207</v>
      </c>
      <c r="O15" s="9">
        <v>532</v>
      </c>
      <c r="P15" s="132">
        <f>O15/N15*100</f>
        <v>44.07622203811102</v>
      </c>
      <c r="Q15" s="881">
        <f t="shared" si="1"/>
        <v>23.305657462830663</v>
      </c>
    </row>
    <row r="16" spans="2:17" x14ac:dyDescent="0.25">
      <c r="B16" s="231" t="s">
        <v>34</v>
      </c>
      <c r="C16" s="76">
        <f>SUM(T.II!D13)</f>
        <v>1972</v>
      </c>
      <c r="D16" s="9">
        <v>1006</v>
      </c>
      <c r="E16" s="7">
        <f t="shared" si="7"/>
        <v>51.014198782961465</v>
      </c>
      <c r="F16" s="76">
        <v>645</v>
      </c>
      <c r="G16" s="9">
        <v>343</v>
      </c>
      <c r="H16" s="132">
        <f t="shared" si="9"/>
        <v>53.178294573643413</v>
      </c>
      <c r="I16" s="881">
        <f t="shared" si="5"/>
        <v>32.707910750507104</v>
      </c>
      <c r="J16" s="76">
        <f t="shared" si="2"/>
        <v>786</v>
      </c>
      <c r="K16" s="9">
        <f t="shared" si="3"/>
        <v>479</v>
      </c>
      <c r="L16" s="7">
        <f>K16/J16*100</f>
        <v>60.941475826972017</v>
      </c>
      <c r="M16" s="881">
        <f t="shared" si="8"/>
        <v>39.858012170385393</v>
      </c>
      <c r="N16" s="76">
        <v>541</v>
      </c>
      <c r="O16" s="9">
        <v>184</v>
      </c>
      <c r="P16" s="132">
        <f t="shared" si="4"/>
        <v>34.011090573012936</v>
      </c>
      <c r="Q16" s="881">
        <f t="shared" si="1"/>
        <v>27.434077079107507</v>
      </c>
    </row>
    <row r="17" spans="2:17" x14ac:dyDescent="0.25">
      <c r="B17" s="231" t="s">
        <v>35</v>
      </c>
      <c r="C17" s="76">
        <f>SUM(T.II!D14)</f>
        <v>2187</v>
      </c>
      <c r="D17" s="9">
        <v>1190</v>
      </c>
      <c r="E17" s="7">
        <f>D17/C17*100</f>
        <v>54.412437128486516</v>
      </c>
      <c r="F17" s="76">
        <v>630</v>
      </c>
      <c r="G17" s="9">
        <v>395</v>
      </c>
      <c r="H17" s="132">
        <f t="shared" si="9"/>
        <v>62.698412698412696</v>
      </c>
      <c r="I17" s="881">
        <f t="shared" si="5"/>
        <v>28.806584362139919</v>
      </c>
      <c r="J17" s="76">
        <f t="shared" si="2"/>
        <v>941</v>
      </c>
      <c r="K17" s="9">
        <f t="shared" si="3"/>
        <v>573</v>
      </c>
      <c r="L17" s="7">
        <f t="shared" si="6"/>
        <v>60.892667375132838</v>
      </c>
      <c r="M17" s="881">
        <f t="shared" si="8"/>
        <v>43.026977594878829</v>
      </c>
      <c r="N17" s="76">
        <v>616</v>
      </c>
      <c r="O17" s="9">
        <v>222</v>
      </c>
      <c r="P17" s="132">
        <f>O17/N17*100</f>
        <v>36.038961038961034</v>
      </c>
      <c r="Q17" s="881">
        <f t="shared" si="1"/>
        <v>28.166438042981252</v>
      </c>
    </row>
    <row r="18" spans="2:17" x14ac:dyDescent="0.25">
      <c r="B18" s="231" t="s">
        <v>36</v>
      </c>
      <c r="C18" s="76">
        <f>SUM(T.II!D15)</f>
        <v>1923</v>
      </c>
      <c r="D18" s="9">
        <v>935</v>
      </c>
      <c r="E18" s="7">
        <f t="shared" si="7"/>
        <v>48.621944877795109</v>
      </c>
      <c r="F18" s="76">
        <v>578</v>
      </c>
      <c r="G18" s="9">
        <v>275</v>
      </c>
      <c r="H18" s="132">
        <f>G18/F18*100</f>
        <v>47.577854671280278</v>
      </c>
      <c r="I18" s="881">
        <f t="shared" si="5"/>
        <v>30.057202288091524</v>
      </c>
      <c r="J18" s="76">
        <f t="shared" si="2"/>
        <v>896</v>
      </c>
      <c r="K18" s="9">
        <f t="shared" si="3"/>
        <v>493</v>
      </c>
      <c r="L18" s="7">
        <f t="shared" si="6"/>
        <v>55.022321428571431</v>
      </c>
      <c r="M18" s="881">
        <f t="shared" si="8"/>
        <v>46.593863754550178</v>
      </c>
      <c r="N18" s="76">
        <v>449</v>
      </c>
      <c r="O18" s="9">
        <v>167</v>
      </c>
      <c r="P18" s="132">
        <f>O18/N18*100</f>
        <v>37.193763919821826</v>
      </c>
      <c r="Q18" s="881">
        <f t="shared" si="1"/>
        <v>23.348933957358295</v>
      </c>
    </row>
    <row r="19" spans="2:17" x14ac:dyDescent="0.25">
      <c r="B19" s="231" t="s">
        <v>37</v>
      </c>
      <c r="C19" s="76">
        <f>SUM(T.II!D16)</f>
        <v>3686</v>
      </c>
      <c r="D19" s="9">
        <v>1894</v>
      </c>
      <c r="E19" s="7">
        <f t="shared" si="7"/>
        <v>51.383613673358653</v>
      </c>
      <c r="F19" s="76">
        <v>1290</v>
      </c>
      <c r="G19" s="9">
        <v>697</v>
      </c>
      <c r="H19" s="132">
        <f t="shared" si="9"/>
        <v>54.031007751937985</v>
      </c>
      <c r="I19" s="881">
        <f t="shared" si="5"/>
        <v>34.997287032013027</v>
      </c>
      <c r="J19" s="76">
        <f t="shared" si="2"/>
        <v>1623</v>
      </c>
      <c r="K19" s="9">
        <f t="shared" si="3"/>
        <v>915</v>
      </c>
      <c r="L19" s="7">
        <f>K19/J19*100</f>
        <v>56.377079482439932</v>
      </c>
      <c r="M19" s="881">
        <f t="shared" si="8"/>
        <v>44.031470428648944</v>
      </c>
      <c r="N19" s="76">
        <v>773</v>
      </c>
      <c r="O19" s="9">
        <v>282</v>
      </c>
      <c r="P19" s="132">
        <f>O19/N19*100</f>
        <v>36.481241914618366</v>
      </c>
      <c r="Q19" s="881">
        <f t="shared" si="1"/>
        <v>20.971242539338036</v>
      </c>
    </row>
    <row r="20" spans="2:17" x14ac:dyDescent="0.25">
      <c r="B20" s="231" t="s">
        <v>38</v>
      </c>
      <c r="C20" s="76">
        <f>SUM(T.II!D17)</f>
        <v>2125</v>
      </c>
      <c r="D20" s="9">
        <v>1053</v>
      </c>
      <c r="E20" s="7">
        <f t="shared" si="7"/>
        <v>49.55294117647059</v>
      </c>
      <c r="F20" s="76">
        <v>702</v>
      </c>
      <c r="G20" s="9">
        <v>419</v>
      </c>
      <c r="H20" s="132">
        <f t="shared" si="9"/>
        <v>59.686609686609685</v>
      </c>
      <c r="I20" s="881">
        <f t="shared" si="5"/>
        <v>33.035294117647055</v>
      </c>
      <c r="J20" s="76">
        <f t="shared" si="2"/>
        <v>868</v>
      </c>
      <c r="K20" s="9">
        <f t="shared" si="3"/>
        <v>451</v>
      </c>
      <c r="L20" s="7">
        <f t="shared" si="6"/>
        <v>51.958525345622121</v>
      </c>
      <c r="M20" s="881">
        <f t="shared" si="8"/>
        <v>40.847058823529416</v>
      </c>
      <c r="N20" s="76">
        <v>555</v>
      </c>
      <c r="O20" s="9">
        <v>183</v>
      </c>
      <c r="P20" s="132">
        <f>O20/N20*100</f>
        <v>32.972972972972975</v>
      </c>
      <c r="Q20" s="881">
        <f t="shared" si="1"/>
        <v>26.117647058823529</v>
      </c>
    </row>
    <row r="21" spans="2:17" x14ac:dyDescent="0.25">
      <c r="B21" s="231" t="s">
        <v>39</v>
      </c>
      <c r="C21" s="76">
        <f>SUM(T.II!D18)</f>
        <v>3482</v>
      </c>
      <c r="D21" s="9">
        <v>1781</v>
      </c>
      <c r="E21" s="7">
        <f t="shared" si="7"/>
        <v>51.148765077541647</v>
      </c>
      <c r="F21" s="76">
        <v>1063</v>
      </c>
      <c r="G21" s="9">
        <v>582</v>
      </c>
      <c r="H21" s="132">
        <f>G21/F21*100</f>
        <v>54.750705550329258</v>
      </c>
      <c r="I21" s="881">
        <f t="shared" si="5"/>
        <v>30.528431935669154</v>
      </c>
      <c r="J21" s="76">
        <f t="shared" si="2"/>
        <v>1619</v>
      </c>
      <c r="K21" s="9">
        <f t="shared" si="3"/>
        <v>918</v>
      </c>
      <c r="L21" s="7">
        <f t="shared" si="6"/>
        <v>56.701667696108707</v>
      </c>
      <c r="M21" s="881">
        <f t="shared" si="8"/>
        <v>46.496266513497993</v>
      </c>
      <c r="N21" s="76">
        <v>800</v>
      </c>
      <c r="O21" s="9">
        <v>281</v>
      </c>
      <c r="P21" s="132">
        <f t="shared" si="4"/>
        <v>35.125</v>
      </c>
      <c r="Q21" s="881">
        <f t="shared" si="1"/>
        <v>22.975301550832857</v>
      </c>
    </row>
    <row r="22" spans="2:17" x14ac:dyDescent="0.25">
      <c r="B22" s="231" t="s">
        <v>40</v>
      </c>
      <c r="C22" s="76">
        <f>SUM(T.II!D19)</f>
        <v>2895</v>
      </c>
      <c r="D22" s="9">
        <v>1665</v>
      </c>
      <c r="E22" s="7">
        <f t="shared" si="7"/>
        <v>57.512953367875653</v>
      </c>
      <c r="F22" s="76">
        <v>784</v>
      </c>
      <c r="G22" s="9">
        <v>524</v>
      </c>
      <c r="H22" s="132">
        <f t="shared" si="9"/>
        <v>66.83673469387756</v>
      </c>
      <c r="I22" s="881">
        <f t="shared" si="5"/>
        <v>27.081174438687395</v>
      </c>
      <c r="J22" s="76">
        <f t="shared" si="2"/>
        <v>1357</v>
      </c>
      <c r="K22" s="9">
        <f t="shared" si="3"/>
        <v>868</v>
      </c>
      <c r="L22" s="7">
        <f t="shared" si="6"/>
        <v>63.964627855563741</v>
      </c>
      <c r="M22" s="881">
        <f t="shared" si="8"/>
        <v>46.873920552677028</v>
      </c>
      <c r="N22" s="76">
        <v>754</v>
      </c>
      <c r="O22" s="9">
        <v>273</v>
      </c>
      <c r="P22" s="132">
        <f t="shared" si="4"/>
        <v>36.206896551724135</v>
      </c>
      <c r="Q22" s="881">
        <f t="shared" si="1"/>
        <v>26.044905008635578</v>
      </c>
    </row>
    <row r="23" spans="2:17" x14ac:dyDescent="0.25">
      <c r="B23" s="231" t="s">
        <v>41</v>
      </c>
      <c r="C23" s="76">
        <f>SUM(T.II!D20)</f>
        <v>3868</v>
      </c>
      <c r="D23" s="9">
        <v>2061</v>
      </c>
      <c r="E23" s="7">
        <f t="shared" si="7"/>
        <v>53.283350568769393</v>
      </c>
      <c r="F23" s="76">
        <v>1278</v>
      </c>
      <c r="G23" s="9">
        <v>705</v>
      </c>
      <c r="H23" s="132">
        <f t="shared" si="9"/>
        <v>55.164319248826288</v>
      </c>
      <c r="I23" s="881">
        <f t="shared" si="5"/>
        <v>33.040330920372284</v>
      </c>
      <c r="J23" s="76">
        <f t="shared" si="2"/>
        <v>1691</v>
      </c>
      <c r="K23" s="9">
        <f t="shared" si="3"/>
        <v>1000</v>
      </c>
      <c r="L23" s="7">
        <f t="shared" si="6"/>
        <v>59.136605558840927</v>
      </c>
      <c r="M23" s="881">
        <f t="shared" si="8"/>
        <v>43.717683557394004</v>
      </c>
      <c r="N23" s="76">
        <v>899</v>
      </c>
      <c r="O23" s="9">
        <v>356</v>
      </c>
      <c r="P23" s="132">
        <f t="shared" si="4"/>
        <v>39.599555061179089</v>
      </c>
      <c r="Q23" s="881">
        <f t="shared" si="1"/>
        <v>23.241985522233712</v>
      </c>
    </row>
    <row r="24" spans="2:17" x14ac:dyDescent="0.25">
      <c r="B24" s="232" t="s">
        <v>42</v>
      </c>
      <c r="C24" s="138">
        <f>SUM(T.II!D21)</f>
        <v>3691</v>
      </c>
      <c r="D24" s="140">
        <v>1916</v>
      </c>
      <c r="E24" s="7">
        <f t="shared" si="7"/>
        <v>51.910051476564611</v>
      </c>
      <c r="F24" s="138">
        <v>1215</v>
      </c>
      <c r="G24" s="140">
        <v>693</v>
      </c>
      <c r="H24" s="132">
        <f t="shared" si="9"/>
        <v>57.037037037037038</v>
      </c>
      <c r="I24" s="881">
        <f t="shared" si="5"/>
        <v>32.917908425900841</v>
      </c>
      <c r="J24" s="138">
        <f t="shared" si="2"/>
        <v>1698</v>
      </c>
      <c r="K24" s="140">
        <f t="shared" si="3"/>
        <v>936</v>
      </c>
      <c r="L24" s="7">
        <f t="shared" si="6"/>
        <v>55.123674911660778</v>
      </c>
      <c r="M24" s="881">
        <f t="shared" si="8"/>
        <v>46.003793010024388</v>
      </c>
      <c r="N24" s="138">
        <v>778</v>
      </c>
      <c r="O24" s="140">
        <v>287</v>
      </c>
      <c r="P24" s="132">
        <f t="shared" si="4"/>
        <v>36.889460154241647</v>
      </c>
      <c r="Q24" s="881">
        <f t="shared" si="1"/>
        <v>21.078298564074778</v>
      </c>
    </row>
    <row r="25" spans="2:17" x14ac:dyDescent="0.25">
      <c r="B25" s="232" t="s">
        <v>43</v>
      </c>
      <c r="C25" s="138">
        <f>SUM(T.II!D22)</f>
        <v>4085</v>
      </c>
      <c r="D25" s="140">
        <v>2306</v>
      </c>
      <c r="E25" s="7">
        <f t="shared" si="7"/>
        <v>56.450428396572825</v>
      </c>
      <c r="F25" s="138">
        <v>1296</v>
      </c>
      <c r="G25" s="140">
        <v>789</v>
      </c>
      <c r="H25" s="132">
        <f>G25/F25*100</f>
        <v>60.879629629629626</v>
      </c>
      <c r="I25" s="881">
        <f t="shared" si="5"/>
        <v>31.725826193390454</v>
      </c>
      <c r="J25" s="138">
        <f t="shared" si="2"/>
        <v>1991</v>
      </c>
      <c r="K25" s="140">
        <f t="shared" si="3"/>
        <v>1206</v>
      </c>
      <c r="L25" s="7">
        <f t="shared" si="6"/>
        <v>60.572576594676043</v>
      </c>
      <c r="M25" s="881">
        <f t="shared" si="8"/>
        <v>48.739290085679315</v>
      </c>
      <c r="N25" s="138">
        <v>798</v>
      </c>
      <c r="O25" s="140">
        <v>311</v>
      </c>
      <c r="P25" s="132">
        <f t="shared" si="4"/>
        <v>38.972431077694239</v>
      </c>
      <c r="Q25" s="881">
        <f t="shared" si="1"/>
        <v>19.534883720930232</v>
      </c>
    </row>
    <row r="26" spans="2:17" x14ac:dyDescent="0.25">
      <c r="B26" s="232" t="s">
        <v>44</v>
      </c>
      <c r="C26" s="138">
        <f>SUM(T.II!D23)</f>
        <v>3426</v>
      </c>
      <c r="D26" s="140">
        <v>1952</v>
      </c>
      <c r="E26" s="7">
        <f t="shared" si="7"/>
        <v>56.976065382370109</v>
      </c>
      <c r="F26" s="138">
        <v>1106</v>
      </c>
      <c r="G26" s="140">
        <v>661</v>
      </c>
      <c r="H26" s="132">
        <f t="shared" si="9"/>
        <v>59.764918625678121</v>
      </c>
      <c r="I26" s="881">
        <f t="shared" si="5"/>
        <v>32.28254524226503</v>
      </c>
      <c r="J26" s="138">
        <f t="shared" si="2"/>
        <v>1642</v>
      </c>
      <c r="K26" s="140">
        <f t="shared" si="3"/>
        <v>1021</v>
      </c>
      <c r="L26" s="7">
        <f t="shared" si="6"/>
        <v>62.180267965895254</v>
      </c>
      <c r="M26" s="881">
        <f t="shared" si="8"/>
        <v>47.927612375948634</v>
      </c>
      <c r="N26" s="138">
        <v>678</v>
      </c>
      <c r="O26" s="140">
        <v>270</v>
      </c>
      <c r="P26" s="132">
        <f t="shared" si="4"/>
        <v>39.823008849557525</v>
      </c>
      <c r="Q26" s="881">
        <f t="shared" si="1"/>
        <v>19.78984238178634</v>
      </c>
    </row>
    <row r="27" spans="2:17" x14ac:dyDescent="0.25">
      <c r="B27" s="232" t="s">
        <v>45</v>
      </c>
      <c r="C27" s="138">
        <f>SUM(T.II!D24)</f>
        <v>6405</v>
      </c>
      <c r="D27" s="140">
        <v>3331</v>
      </c>
      <c r="E27" s="7">
        <f t="shared" si="7"/>
        <v>52.006245120999218</v>
      </c>
      <c r="F27" s="138">
        <v>2096</v>
      </c>
      <c r="G27" s="140">
        <v>1163</v>
      </c>
      <c r="H27" s="132">
        <f t="shared" si="9"/>
        <v>55.486641221374043</v>
      </c>
      <c r="I27" s="881">
        <f t="shared" si="5"/>
        <v>32.724434035909447</v>
      </c>
      <c r="J27" s="138">
        <f t="shared" si="2"/>
        <v>2899</v>
      </c>
      <c r="K27" s="140">
        <f t="shared" si="3"/>
        <v>1672</v>
      </c>
      <c r="L27" s="7">
        <f t="shared" si="6"/>
        <v>57.675060365643326</v>
      </c>
      <c r="M27" s="881">
        <f t="shared" si="8"/>
        <v>45.261514441842309</v>
      </c>
      <c r="N27" s="138">
        <v>1410</v>
      </c>
      <c r="O27" s="140">
        <v>496</v>
      </c>
      <c r="P27" s="132">
        <f t="shared" si="4"/>
        <v>35.177304964539005</v>
      </c>
      <c r="Q27" s="881">
        <f t="shared" si="1"/>
        <v>22.014051522248241</v>
      </c>
    </row>
    <row r="28" spans="2:17" x14ac:dyDescent="0.25">
      <c r="B28" s="232" t="s">
        <v>46</v>
      </c>
      <c r="C28" s="138">
        <f>SUM(T.II!D25)</f>
        <v>2822</v>
      </c>
      <c r="D28" s="140">
        <v>1481</v>
      </c>
      <c r="E28" s="7">
        <f t="shared" si="7"/>
        <v>52.48051027639972</v>
      </c>
      <c r="F28" s="138">
        <v>826</v>
      </c>
      <c r="G28" s="140">
        <v>503</v>
      </c>
      <c r="H28" s="132">
        <f>G28/F28*100</f>
        <v>60.89588377723971</v>
      </c>
      <c r="I28" s="881">
        <f t="shared" si="5"/>
        <v>29.270021261516654</v>
      </c>
      <c r="J28" s="138">
        <f t="shared" si="2"/>
        <v>1311</v>
      </c>
      <c r="K28" s="140">
        <f t="shared" si="3"/>
        <v>735</v>
      </c>
      <c r="L28" s="7">
        <f t="shared" si="6"/>
        <v>56.064073226544622</v>
      </c>
      <c r="M28" s="881">
        <f t="shared" si="8"/>
        <v>46.456413890857547</v>
      </c>
      <c r="N28" s="138">
        <v>685</v>
      </c>
      <c r="O28" s="140">
        <v>243</v>
      </c>
      <c r="P28" s="132">
        <f t="shared" si="4"/>
        <v>35.474452554744524</v>
      </c>
      <c r="Q28" s="881">
        <f t="shared" si="1"/>
        <v>24.273564847625799</v>
      </c>
    </row>
    <row r="29" spans="2:17" x14ac:dyDescent="0.25">
      <c r="B29" s="232" t="s">
        <v>47</v>
      </c>
      <c r="C29" s="138">
        <f>SUM(T.II!D26)</f>
        <v>2417</v>
      </c>
      <c r="D29" s="140">
        <v>1375</v>
      </c>
      <c r="E29" s="7">
        <f t="shared" si="7"/>
        <v>56.888705006206038</v>
      </c>
      <c r="F29" s="138">
        <v>629</v>
      </c>
      <c r="G29" s="140">
        <v>431</v>
      </c>
      <c r="H29" s="132">
        <f t="shared" si="9"/>
        <v>68.5214626391097</v>
      </c>
      <c r="I29" s="881">
        <f t="shared" si="5"/>
        <v>26.023996690111712</v>
      </c>
      <c r="J29" s="138">
        <f t="shared" si="2"/>
        <v>1071</v>
      </c>
      <c r="K29" s="140">
        <f t="shared" si="3"/>
        <v>677</v>
      </c>
      <c r="L29" s="7">
        <f t="shared" si="6"/>
        <v>63.211951447245561</v>
      </c>
      <c r="M29" s="881">
        <f t="shared" si="8"/>
        <v>44.311129499379398</v>
      </c>
      <c r="N29" s="138">
        <v>717</v>
      </c>
      <c r="O29" s="140">
        <v>267</v>
      </c>
      <c r="P29" s="132">
        <f t="shared" si="4"/>
        <v>37.238493723849366</v>
      </c>
      <c r="Q29" s="881">
        <f t="shared" si="1"/>
        <v>29.664873810508897</v>
      </c>
    </row>
    <row r="30" spans="2:17" x14ac:dyDescent="0.25">
      <c r="B30" s="232" t="s">
        <v>48</v>
      </c>
      <c r="C30" s="138">
        <f>SUM(T.II!D27)</f>
        <v>3730</v>
      </c>
      <c r="D30" s="140">
        <v>1996</v>
      </c>
      <c r="E30" s="7">
        <f t="shared" si="7"/>
        <v>53.512064343163537</v>
      </c>
      <c r="F30" s="138">
        <v>1116</v>
      </c>
      <c r="G30" s="140">
        <v>637</v>
      </c>
      <c r="H30" s="132">
        <f t="shared" si="9"/>
        <v>57.078853046594979</v>
      </c>
      <c r="I30" s="881">
        <f t="shared" si="5"/>
        <v>29.919571045576411</v>
      </c>
      <c r="J30" s="138">
        <f t="shared" si="2"/>
        <v>1760</v>
      </c>
      <c r="K30" s="140">
        <f t="shared" si="3"/>
        <v>1040</v>
      </c>
      <c r="L30" s="7">
        <f t="shared" si="6"/>
        <v>59.090909090909093</v>
      </c>
      <c r="M30" s="881">
        <f t="shared" si="8"/>
        <v>47.184986595174259</v>
      </c>
      <c r="N30" s="138">
        <v>854</v>
      </c>
      <c r="O30" s="140">
        <v>319</v>
      </c>
      <c r="P30" s="132">
        <f t="shared" si="4"/>
        <v>37.353629976580798</v>
      </c>
      <c r="Q30" s="881">
        <f t="shared" si="1"/>
        <v>22.89544235924933</v>
      </c>
    </row>
    <row r="31" spans="2:17" x14ac:dyDescent="0.25">
      <c r="B31" s="232" t="s">
        <v>49</v>
      </c>
      <c r="C31" s="138">
        <f>SUM(T.II!D28)</f>
        <v>1526</v>
      </c>
      <c r="D31" s="140">
        <v>887</v>
      </c>
      <c r="E31" s="7">
        <f t="shared" si="7"/>
        <v>58.125819134993449</v>
      </c>
      <c r="F31" s="138">
        <v>477</v>
      </c>
      <c r="G31" s="140">
        <v>303</v>
      </c>
      <c r="H31" s="132">
        <f t="shared" si="9"/>
        <v>63.522012578616348</v>
      </c>
      <c r="I31" s="881">
        <f t="shared" si="5"/>
        <v>31.258191349934467</v>
      </c>
      <c r="J31" s="138">
        <f t="shared" si="2"/>
        <v>685</v>
      </c>
      <c r="K31" s="140">
        <f t="shared" si="3"/>
        <v>442</v>
      </c>
      <c r="L31" s="7">
        <f t="shared" si="6"/>
        <v>64.525547445255469</v>
      </c>
      <c r="M31" s="881">
        <f t="shared" si="8"/>
        <v>44.88859764089122</v>
      </c>
      <c r="N31" s="138">
        <v>364</v>
      </c>
      <c r="O31" s="140">
        <v>142</v>
      </c>
      <c r="P31" s="132">
        <f t="shared" si="4"/>
        <v>39.010989010989015</v>
      </c>
      <c r="Q31" s="881">
        <f t="shared" si="1"/>
        <v>23.853211009174313</v>
      </c>
    </row>
    <row r="32" spans="2:17" x14ac:dyDescent="0.25">
      <c r="B32" s="232" t="s">
        <v>50</v>
      </c>
      <c r="C32" s="138">
        <f>SUM(T.II!D29)</f>
        <v>789</v>
      </c>
      <c r="D32" s="140">
        <v>415</v>
      </c>
      <c r="E32" s="7">
        <f t="shared" si="7"/>
        <v>52.598225602027881</v>
      </c>
      <c r="F32" s="138">
        <v>156</v>
      </c>
      <c r="G32" s="140">
        <v>87</v>
      </c>
      <c r="H32" s="132">
        <f>G32/F32*100</f>
        <v>55.769230769230774</v>
      </c>
      <c r="I32" s="881">
        <f t="shared" si="5"/>
        <v>19.771863117870723</v>
      </c>
      <c r="J32" s="138">
        <f t="shared" si="2"/>
        <v>401</v>
      </c>
      <c r="K32" s="140">
        <f t="shared" si="3"/>
        <v>243</v>
      </c>
      <c r="L32" s="7">
        <f t="shared" si="6"/>
        <v>60.598503740648383</v>
      </c>
      <c r="M32" s="881">
        <f t="shared" si="8"/>
        <v>50.823827629911278</v>
      </c>
      <c r="N32" s="138">
        <v>232</v>
      </c>
      <c r="O32" s="140">
        <v>85</v>
      </c>
      <c r="P32" s="132">
        <f t="shared" si="4"/>
        <v>36.637931034482754</v>
      </c>
      <c r="Q32" s="881">
        <f t="shared" si="1"/>
        <v>29.404309252217999</v>
      </c>
    </row>
    <row r="33" spans="2:17" x14ac:dyDescent="0.25">
      <c r="B33" s="232" t="s">
        <v>51</v>
      </c>
      <c r="C33" s="138">
        <f>SUM(T.II!D30)</f>
        <v>3088</v>
      </c>
      <c r="D33" s="140">
        <v>1659</v>
      </c>
      <c r="E33" s="7">
        <f t="shared" si="7"/>
        <v>53.724093264248708</v>
      </c>
      <c r="F33" s="138">
        <v>650</v>
      </c>
      <c r="G33" s="140">
        <v>376</v>
      </c>
      <c r="H33" s="132">
        <f t="shared" si="9"/>
        <v>57.846153846153847</v>
      </c>
      <c r="I33" s="881">
        <f t="shared" si="5"/>
        <v>21.04922279792746</v>
      </c>
      <c r="J33" s="138">
        <f t="shared" si="2"/>
        <v>1620</v>
      </c>
      <c r="K33" s="140">
        <f t="shared" si="3"/>
        <v>924</v>
      </c>
      <c r="L33" s="7">
        <f t="shared" si="6"/>
        <v>57.037037037037038</v>
      </c>
      <c r="M33" s="881">
        <f t="shared" si="8"/>
        <v>52.461139896373055</v>
      </c>
      <c r="N33" s="138">
        <v>818</v>
      </c>
      <c r="O33" s="140">
        <v>359</v>
      </c>
      <c r="P33" s="132">
        <f t="shared" si="4"/>
        <v>43.887530562347187</v>
      </c>
      <c r="Q33" s="881">
        <f t="shared" si="1"/>
        <v>26.489637305699482</v>
      </c>
    </row>
    <row r="34" spans="2:17" x14ac:dyDescent="0.25">
      <c r="B34" s="232" t="s">
        <v>52</v>
      </c>
      <c r="C34" s="138">
        <f>SUM(T.II!D31)</f>
        <v>6571</v>
      </c>
      <c r="D34" s="140">
        <v>3458</v>
      </c>
      <c r="E34" s="7">
        <f t="shared" si="7"/>
        <v>52.625171206817832</v>
      </c>
      <c r="F34" s="138">
        <v>1460</v>
      </c>
      <c r="G34" s="140">
        <v>836</v>
      </c>
      <c r="H34" s="132">
        <f>G34/F34*100</f>
        <v>57.260273972602739</v>
      </c>
      <c r="I34" s="881">
        <f t="shared" si="5"/>
        <v>22.218840359153859</v>
      </c>
      <c r="J34" s="138">
        <f t="shared" si="2"/>
        <v>3318</v>
      </c>
      <c r="K34" s="140">
        <f t="shared" si="3"/>
        <v>1932</v>
      </c>
      <c r="L34" s="7">
        <f t="shared" si="6"/>
        <v>58.22784810126582</v>
      </c>
      <c r="M34" s="881">
        <f t="shared" si="8"/>
        <v>50.494597473748293</v>
      </c>
      <c r="N34" s="138">
        <v>1793</v>
      </c>
      <c r="O34" s="140">
        <v>690</v>
      </c>
      <c r="P34" s="132">
        <f t="shared" si="4"/>
        <v>38.482989403234804</v>
      </c>
      <c r="Q34" s="881">
        <f t="shared" si="1"/>
        <v>27.286562167097856</v>
      </c>
    </row>
    <row r="35" spans="2:17" ht="15.75" thickBot="1" x14ac:dyDescent="0.3">
      <c r="B35" s="233" t="s">
        <v>53</v>
      </c>
      <c r="C35" s="141">
        <f>SUM(T.II!D32)</f>
        <v>1473</v>
      </c>
      <c r="D35" s="143">
        <v>774</v>
      </c>
      <c r="E35" s="8">
        <f t="shared" si="7"/>
        <v>52.545824847250508</v>
      </c>
      <c r="F35" s="141">
        <v>313</v>
      </c>
      <c r="G35" s="143">
        <v>188</v>
      </c>
      <c r="H35" s="880">
        <f>G35/F35*100</f>
        <v>60.063897763578275</v>
      </c>
      <c r="I35" s="882">
        <f t="shared" si="5"/>
        <v>21.249151391717582</v>
      </c>
      <c r="J35" s="141">
        <f t="shared" si="2"/>
        <v>776</v>
      </c>
      <c r="K35" s="143">
        <f t="shared" si="3"/>
        <v>429</v>
      </c>
      <c r="L35" s="8">
        <f t="shared" si="6"/>
        <v>55.28350515463918</v>
      </c>
      <c r="M35" s="882">
        <f t="shared" si="8"/>
        <v>52.681602172437202</v>
      </c>
      <c r="N35" s="141">
        <v>384</v>
      </c>
      <c r="O35" s="143">
        <v>157</v>
      </c>
      <c r="P35" s="880">
        <f t="shared" si="4"/>
        <v>40.885416666666671</v>
      </c>
      <c r="Q35" s="882">
        <f t="shared" si="1"/>
        <v>26.069246435845212</v>
      </c>
    </row>
    <row r="36" spans="2:17" ht="13.5" customHeight="1" x14ac:dyDescent="0.25">
      <c r="B36" s="1061" t="s">
        <v>218</v>
      </c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  <c r="M36" s="1061"/>
      <c r="N36" s="1061"/>
      <c r="O36" s="1061"/>
      <c r="P36" s="1061"/>
    </row>
    <row r="37" spans="2:17" ht="14.25" customHeight="1" x14ac:dyDescent="0.25">
      <c r="B37" s="1058" t="s">
        <v>219</v>
      </c>
      <c r="C37" s="1058"/>
      <c r="D37" s="1058"/>
      <c r="E37" s="1058"/>
      <c r="F37" s="1058"/>
      <c r="G37" s="1058"/>
      <c r="H37" s="1058"/>
      <c r="I37" s="1058"/>
      <c r="J37" s="1058"/>
      <c r="K37" s="1058"/>
      <c r="L37" s="1058"/>
      <c r="M37" s="1058"/>
      <c r="N37" s="1058"/>
      <c r="O37" s="1058"/>
      <c r="P37" s="1058"/>
    </row>
    <row r="38" spans="2:17" x14ac:dyDescent="0.25">
      <c r="B38" s="11" t="s">
        <v>499</v>
      </c>
    </row>
  </sheetData>
  <mergeCells count="17">
    <mergeCell ref="B37:P37"/>
    <mergeCell ref="G8:H8"/>
    <mergeCell ref="J8:J9"/>
    <mergeCell ref="K8:L8"/>
    <mergeCell ref="N8:N9"/>
    <mergeCell ref="O8:P8"/>
    <mergeCell ref="B36:P36"/>
    <mergeCell ref="B5:B9"/>
    <mergeCell ref="C6:E7"/>
    <mergeCell ref="F6:P6"/>
    <mergeCell ref="F7:H7"/>
    <mergeCell ref="J7:L7"/>
    <mergeCell ref="N7:P7"/>
    <mergeCell ref="C8:C9"/>
    <mergeCell ref="D8:E8"/>
    <mergeCell ref="F8:F9"/>
    <mergeCell ref="C5:Q5"/>
  </mergeCells>
  <pageMargins left="1.3779527559055118" right="0.6692913385826772" top="1.0236220472440944" bottom="0.31496062992125984" header="0.31496062992125984" footer="0.31496062992125984"/>
  <pageSetup paperSize="9" scale="85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N37"/>
  <sheetViews>
    <sheetView zoomScale="90" zoomScaleNormal="90" workbookViewId="0">
      <selection activeCell="B1" sqref="B1"/>
    </sheetView>
  </sheetViews>
  <sheetFormatPr defaultRowHeight="15" x14ac:dyDescent="0.25"/>
  <cols>
    <col min="1" max="1" width="2.140625" style="103" customWidth="1"/>
    <col min="2" max="2" width="23.7109375" style="103" customWidth="1"/>
    <col min="3" max="3" width="11.42578125" style="103" customWidth="1"/>
    <col min="4" max="4" width="10.28515625" style="103" customWidth="1"/>
    <col min="5" max="5" width="11" style="103" customWidth="1"/>
    <col min="6" max="6" width="8.28515625" style="103" customWidth="1"/>
    <col min="7" max="7" width="9.28515625" style="103" customWidth="1"/>
    <col min="8" max="8" width="10.42578125" style="103" customWidth="1"/>
    <col min="9" max="10" width="9.28515625" style="103" bestFit="1" customWidth="1"/>
    <col min="11" max="12" width="7.85546875" style="103" customWidth="1"/>
    <col min="13" max="14" width="13.140625" style="103" customWidth="1"/>
    <col min="15" max="16384" width="9.140625" style="103"/>
  </cols>
  <sheetData>
    <row r="2" spans="2:14" x14ac:dyDescent="0.25">
      <c r="B2" s="11" t="s">
        <v>324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x14ac:dyDescent="0.25">
      <c r="B3" s="11" t="s">
        <v>340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13.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ht="15.75" customHeight="1" thickBot="1" x14ac:dyDescent="0.3">
      <c r="B5" s="962" t="s">
        <v>143</v>
      </c>
      <c r="C5" s="854"/>
      <c r="D5" s="1067" t="s">
        <v>379</v>
      </c>
      <c r="E5" s="1067"/>
      <c r="F5" s="1067"/>
      <c r="G5" s="878"/>
      <c r="H5" s="865"/>
      <c r="I5" s="1067" t="s">
        <v>398</v>
      </c>
      <c r="J5" s="1067"/>
      <c r="K5" s="1067"/>
      <c r="L5" s="878"/>
      <c r="M5" s="953" t="s">
        <v>215</v>
      </c>
      <c r="N5" s="924"/>
    </row>
    <row r="6" spans="2:14" ht="19.5" customHeight="1" thickBot="1" x14ac:dyDescent="0.3">
      <c r="B6" s="1062"/>
      <c r="C6" s="861" t="s">
        <v>431</v>
      </c>
      <c r="D6" s="1069" t="s">
        <v>215</v>
      </c>
      <c r="E6" s="1070"/>
      <c r="F6" s="1072"/>
      <c r="G6" s="856" t="s">
        <v>148</v>
      </c>
      <c r="H6" s="866" t="s">
        <v>431</v>
      </c>
      <c r="I6" s="1069" t="s">
        <v>215</v>
      </c>
      <c r="J6" s="1070"/>
      <c r="K6" s="1071"/>
      <c r="L6" s="856" t="s">
        <v>148</v>
      </c>
      <c r="M6" s="1068"/>
      <c r="N6" s="926"/>
    </row>
    <row r="7" spans="2:14" ht="17.25" customHeight="1" x14ac:dyDescent="0.25">
      <c r="B7" s="1062"/>
      <c r="C7" s="861" t="s">
        <v>4</v>
      </c>
      <c r="D7" s="1073" t="s">
        <v>4</v>
      </c>
      <c r="E7" s="1074" t="s">
        <v>129</v>
      </c>
      <c r="F7" s="1076"/>
      <c r="G7" s="853" t="s">
        <v>500</v>
      </c>
      <c r="H7" s="866" t="s">
        <v>4</v>
      </c>
      <c r="I7" s="1073" t="s">
        <v>4</v>
      </c>
      <c r="J7" s="1074" t="s">
        <v>129</v>
      </c>
      <c r="K7" s="1075"/>
      <c r="L7" s="853" t="s">
        <v>500</v>
      </c>
      <c r="M7" s="922" t="s">
        <v>213</v>
      </c>
      <c r="N7" s="976" t="s">
        <v>496</v>
      </c>
    </row>
    <row r="8" spans="2:14" ht="23.25" customHeight="1" thickBot="1" x14ac:dyDescent="0.3">
      <c r="B8" s="972"/>
      <c r="C8" s="857"/>
      <c r="D8" s="1055"/>
      <c r="E8" s="862" t="s">
        <v>147</v>
      </c>
      <c r="F8" s="863" t="s">
        <v>497</v>
      </c>
      <c r="G8" s="852"/>
      <c r="H8" s="850"/>
      <c r="I8" s="1055"/>
      <c r="J8" s="122" t="s">
        <v>147</v>
      </c>
      <c r="K8" s="326" t="s">
        <v>497</v>
      </c>
      <c r="L8" s="852"/>
      <c r="M8" s="923"/>
      <c r="N8" s="951"/>
    </row>
    <row r="9" spans="2:14" ht="27" customHeight="1" thickBot="1" x14ac:dyDescent="0.3">
      <c r="B9" s="348" t="s">
        <v>28</v>
      </c>
      <c r="C9" s="870">
        <f>SUM(T.II!C7)</f>
        <v>90972</v>
      </c>
      <c r="D9" s="349">
        <f>SUM(D10:D34)</f>
        <v>54543</v>
      </c>
      <c r="E9" s="350">
        <f>SUM(E10:E34)</f>
        <v>31429</v>
      </c>
      <c r="F9" s="351">
        <f>E9*100/D9</f>
        <v>57.62242634251875</v>
      </c>
      <c r="G9" s="867">
        <f>SUM(D9/C9*100)</f>
        <v>59.955810579079269</v>
      </c>
      <c r="H9" s="875">
        <f>SUM(T.II!D7)</f>
        <v>82933</v>
      </c>
      <c r="I9" s="349">
        <f>SUM(I10:I34)</f>
        <v>47197</v>
      </c>
      <c r="J9" s="350">
        <f>SUM(J10:J34)</f>
        <v>27819</v>
      </c>
      <c r="K9" s="351">
        <f>J9*100/I9</f>
        <v>58.942305655020448</v>
      </c>
      <c r="L9" s="867">
        <f>SUM(I9/H9*100)</f>
        <v>56.90979465351549</v>
      </c>
      <c r="M9" s="349">
        <f>I9-D9</f>
        <v>-7346</v>
      </c>
      <c r="N9" s="351">
        <f>M9*100/D9</f>
        <v>-13.46827273893992</v>
      </c>
    </row>
    <row r="10" spans="2:14" ht="15.75" thickTop="1" x14ac:dyDescent="0.25">
      <c r="B10" s="230" t="s">
        <v>29</v>
      </c>
      <c r="C10" s="871">
        <f>SUM(T.II!C8)</f>
        <v>1323</v>
      </c>
      <c r="D10" s="234">
        <v>837</v>
      </c>
      <c r="E10" s="235">
        <v>487</v>
      </c>
      <c r="F10" s="80">
        <f t="shared" ref="F10:F33" si="0">E10*100/D10</f>
        <v>58.183990442054956</v>
      </c>
      <c r="G10" s="868">
        <f t="shared" ref="G10:G34" si="1">SUM(D10/C10*100)</f>
        <v>63.265306122448983</v>
      </c>
      <c r="H10" s="876">
        <f>SUM(T.II!D8)</f>
        <v>1175</v>
      </c>
      <c r="I10" s="234">
        <v>710</v>
      </c>
      <c r="J10" s="235">
        <v>413</v>
      </c>
      <c r="K10" s="80">
        <f t="shared" ref="K10:K34" si="2">J10*100/I10</f>
        <v>58.16901408450704</v>
      </c>
      <c r="L10" s="868">
        <f>SUM(I10/H10*100)</f>
        <v>60.425531914893618</v>
      </c>
      <c r="M10" s="234">
        <f>I10-D10</f>
        <v>-127</v>
      </c>
      <c r="N10" s="80">
        <f t="shared" ref="N10:N34" si="3">M10*100/D10</f>
        <v>-15.173237753882916</v>
      </c>
    </row>
    <row r="11" spans="2:14" x14ac:dyDescent="0.25">
      <c r="B11" s="231" t="s">
        <v>30</v>
      </c>
      <c r="C11" s="872">
        <f>SUM(T.II!C9)</f>
        <v>4773</v>
      </c>
      <c r="D11" s="76">
        <v>3074</v>
      </c>
      <c r="E11" s="9">
        <v>1902</v>
      </c>
      <c r="F11" s="80">
        <f t="shared" si="0"/>
        <v>61.87378009108653</v>
      </c>
      <c r="G11" s="868">
        <f t="shared" si="1"/>
        <v>64.403938822543466</v>
      </c>
      <c r="H11" s="876">
        <f>SUM(T.II!D9)</f>
        <v>4415</v>
      </c>
      <c r="I11" s="76">
        <v>2728</v>
      </c>
      <c r="J11" s="9">
        <v>1672</v>
      </c>
      <c r="K11" s="80">
        <f t="shared" si="2"/>
        <v>61.29032258064516</v>
      </c>
      <c r="L11" s="868">
        <f t="shared" ref="L11:L34" si="4">SUM(I11/H11*100)</f>
        <v>61.789354473386183</v>
      </c>
      <c r="M11" s="76">
        <f>I11-D11</f>
        <v>-346</v>
      </c>
      <c r="N11" s="7">
        <f>M11*100/D11</f>
        <v>-11.25569290826285</v>
      </c>
    </row>
    <row r="12" spans="2:14" x14ac:dyDescent="0.25">
      <c r="B12" s="231" t="s">
        <v>31</v>
      </c>
      <c r="C12" s="872">
        <f>SUM(T.II!C10)</f>
        <v>4138</v>
      </c>
      <c r="D12" s="76">
        <v>2312</v>
      </c>
      <c r="E12" s="9">
        <v>1587</v>
      </c>
      <c r="F12" s="80">
        <f t="shared" si="0"/>
        <v>68.641868512110733</v>
      </c>
      <c r="G12" s="868">
        <f t="shared" si="1"/>
        <v>55.872402126631229</v>
      </c>
      <c r="H12" s="876">
        <f>SUM(T.II!D10)</f>
        <v>3452</v>
      </c>
      <c r="I12" s="76">
        <v>1791</v>
      </c>
      <c r="J12" s="9">
        <v>1299</v>
      </c>
      <c r="K12" s="80">
        <f t="shared" si="2"/>
        <v>72.529313232830816</v>
      </c>
      <c r="L12" s="868">
        <f t="shared" si="4"/>
        <v>51.882966396292005</v>
      </c>
      <c r="M12" s="76">
        <f t="shared" ref="M12:M34" si="5">I12-D12</f>
        <v>-521</v>
      </c>
      <c r="N12" s="7">
        <f t="shared" si="3"/>
        <v>-22.534602076124568</v>
      </c>
    </row>
    <row r="13" spans="2:14" x14ac:dyDescent="0.25">
      <c r="B13" s="231" t="s">
        <v>32</v>
      </c>
      <c r="C13" s="872">
        <f>SUM(T.II!C11)</f>
        <v>7025</v>
      </c>
      <c r="D13" s="76">
        <v>4368</v>
      </c>
      <c r="E13" s="9">
        <v>2400</v>
      </c>
      <c r="F13" s="80">
        <f t="shared" si="0"/>
        <v>54.945054945054942</v>
      </c>
      <c r="G13" s="868">
        <f t="shared" si="1"/>
        <v>62.177935943060504</v>
      </c>
      <c r="H13" s="876">
        <f>SUM(T.II!D11)</f>
        <v>6551</v>
      </c>
      <c r="I13" s="76">
        <v>4062</v>
      </c>
      <c r="J13" s="9">
        <v>2303</v>
      </c>
      <c r="K13" s="80">
        <f t="shared" si="2"/>
        <v>56.696208764155585</v>
      </c>
      <c r="L13" s="868">
        <f t="shared" si="4"/>
        <v>62.005800641123486</v>
      </c>
      <c r="M13" s="76">
        <f t="shared" si="5"/>
        <v>-306</v>
      </c>
      <c r="N13" s="7">
        <f t="shared" si="3"/>
        <v>-7.0054945054945055</v>
      </c>
    </row>
    <row r="14" spans="2:14" x14ac:dyDescent="0.25">
      <c r="B14" s="231" t="s">
        <v>33</v>
      </c>
      <c r="C14" s="872">
        <f>SUM(T.II!C12)</f>
        <v>5748</v>
      </c>
      <c r="D14" s="76">
        <v>3673</v>
      </c>
      <c r="E14" s="9">
        <v>2449</v>
      </c>
      <c r="F14" s="80">
        <f t="shared" si="0"/>
        <v>66.675741900353941</v>
      </c>
      <c r="G14" s="868">
        <f t="shared" si="1"/>
        <v>63.90048712595685</v>
      </c>
      <c r="H14" s="876">
        <f>SUM(T.II!D12)</f>
        <v>5179</v>
      </c>
      <c r="I14" s="76">
        <v>3117</v>
      </c>
      <c r="J14" s="9">
        <v>2169</v>
      </c>
      <c r="K14" s="80">
        <f t="shared" si="2"/>
        <v>69.586140519730506</v>
      </c>
      <c r="L14" s="868">
        <f t="shared" si="4"/>
        <v>60.18536396987836</v>
      </c>
      <c r="M14" s="76">
        <f t="shared" si="5"/>
        <v>-556</v>
      </c>
      <c r="N14" s="7">
        <f t="shared" si="3"/>
        <v>-15.137489790362102</v>
      </c>
    </row>
    <row r="15" spans="2:14" x14ac:dyDescent="0.25">
      <c r="B15" s="231" t="s">
        <v>34</v>
      </c>
      <c r="C15" s="872">
        <f>SUM(T.II!C13)</f>
        <v>2324</v>
      </c>
      <c r="D15" s="76">
        <v>1302</v>
      </c>
      <c r="E15" s="9">
        <v>753</v>
      </c>
      <c r="F15" s="80">
        <f t="shared" si="0"/>
        <v>57.834101382488477</v>
      </c>
      <c r="G15" s="868">
        <f t="shared" si="1"/>
        <v>56.024096385542165</v>
      </c>
      <c r="H15" s="876">
        <f>SUM(T.II!D13)</f>
        <v>1972</v>
      </c>
      <c r="I15" s="76">
        <v>1011</v>
      </c>
      <c r="J15" s="9">
        <v>577</v>
      </c>
      <c r="K15" s="80">
        <f t="shared" si="2"/>
        <v>57.072205736894162</v>
      </c>
      <c r="L15" s="868">
        <f t="shared" si="4"/>
        <v>51.267748478701826</v>
      </c>
      <c r="M15" s="76">
        <f t="shared" si="5"/>
        <v>-291</v>
      </c>
      <c r="N15" s="7">
        <f t="shared" si="3"/>
        <v>-22.350230414746544</v>
      </c>
    </row>
    <row r="16" spans="2:14" x14ac:dyDescent="0.25">
      <c r="B16" s="231" t="s">
        <v>35</v>
      </c>
      <c r="C16" s="872">
        <f>SUM(T.II!C14)</f>
        <v>2608</v>
      </c>
      <c r="D16" s="76">
        <v>1377</v>
      </c>
      <c r="E16" s="9">
        <v>824</v>
      </c>
      <c r="F16" s="80">
        <f t="shared" si="0"/>
        <v>59.840232389251995</v>
      </c>
      <c r="G16" s="868">
        <f t="shared" si="1"/>
        <v>52.79907975460123</v>
      </c>
      <c r="H16" s="876">
        <f>SUM(T.II!D14)</f>
        <v>2187</v>
      </c>
      <c r="I16" s="76">
        <v>945</v>
      </c>
      <c r="J16" s="9">
        <v>547</v>
      </c>
      <c r="K16" s="80">
        <f t="shared" si="2"/>
        <v>57.883597883597886</v>
      </c>
      <c r="L16" s="868">
        <f t="shared" si="4"/>
        <v>43.209876543209873</v>
      </c>
      <c r="M16" s="76">
        <f t="shared" si="5"/>
        <v>-432</v>
      </c>
      <c r="N16" s="7">
        <f t="shared" si="3"/>
        <v>-31.372549019607842</v>
      </c>
    </row>
    <row r="17" spans="2:14" x14ac:dyDescent="0.25">
      <c r="B17" s="231" t="s">
        <v>36</v>
      </c>
      <c r="C17" s="872">
        <f>SUM(T.II!C15)</f>
        <v>2026</v>
      </c>
      <c r="D17" s="76">
        <v>1229</v>
      </c>
      <c r="E17" s="9">
        <v>596</v>
      </c>
      <c r="F17" s="80">
        <f t="shared" si="0"/>
        <v>48.494711147274209</v>
      </c>
      <c r="G17" s="868">
        <f t="shared" si="1"/>
        <v>60.661401776900291</v>
      </c>
      <c r="H17" s="876">
        <f>SUM(T.II!D15)</f>
        <v>1923</v>
      </c>
      <c r="I17" s="76">
        <v>1094</v>
      </c>
      <c r="J17" s="9">
        <v>543</v>
      </c>
      <c r="K17" s="80">
        <f t="shared" si="2"/>
        <v>49.634369287020107</v>
      </c>
      <c r="L17" s="868">
        <f t="shared" si="4"/>
        <v>56.890275611024443</v>
      </c>
      <c r="M17" s="76">
        <f t="shared" si="5"/>
        <v>-135</v>
      </c>
      <c r="N17" s="7">
        <f t="shared" si="3"/>
        <v>-10.984540276647682</v>
      </c>
    </row>
    <row r="18" spans="2:14" x14ac:dyDescent="0.25">
      <c r="B18" s="231" t="s">
        <v>37</v>
      </c>
      <c r="C18" s="872">
        <f>SUM(T.II!C16)</f>
        <v>3993</v>
      </c>
      <c r="D18" s="76">
        <v>2344</v>
      </c>
      <c r="E18" s="9">
        <v>1340</v>
      </c>
      <c r="F18" s="80">
        <f t="shared" si="0"/>
        <v>57.167235494880543</v>
      </c>
      <c r="G18" s="868">
        <f t="shared" si="1"/>
        <v>58.702729777109944</v>
      </c>
      <c r="H18" s="876">
        <f>SUM(T.II!D16)</f>
        <v>3686</v>
      </c>
      <c r="I18" s="76">
        <v>2120</v>
      </c>
      <c r="J18" s="9">
        <v>1232</v>
      </c>
      <c r="K18" s="80">
        <f t="shared" si="2"/>
        <v>58.113207547169814</v>
      </c>
      <c r="L18" s="868">
        <f t="shared" si="4"/>
        <v>57.514921323928384</v>
      </c>
      <c r="M18" s="76">
        <f t="shared" si="5"/>
        <v>-224</v>
      </c>
      <c r="N18" s="7">
        <f t="shared" si="3"/>
        <v>-9.5563139931740615</v>
      </c>
    </row>
    <row r="19" spans="2:14" x14ac:dyDescent="0.25">
      <c r="B19" s="231" t="s">
        <v>38</v>
      </c>
      <c r="C19" s="872">
        <f>SUM(T.II!C17)</f>
        <v>2402</v>
      </c>
      <c r="D19" s="76">
        <v>1251</v>
      </c>
      <c r="E19" s="9">
        <v>678</v>
      </c>
      <c r="F19" s="80">
        <f t="shared" si="0"/>
        <v>54.196642685851316</v>
      </c>
      <c r="G19" s="868">
        <f t="shared" si="1"/>
        <v>52.081598667776852</v>
      </c>
      <c r="H19" s="876">
        <f>SUM(T.II!D17)</f>
        <v>2125</v>
      </c>
      <c r="I19" s="76">
        <v>1021</v>
      </c>
      <c r="J19" s="9">
        <v>569</v>
      </c>
      <c r="K19" s="80">
        <f t="shared" si="2"/>
        <v>55.729676787463269</v>
      </c>
      <c r="L19" s="868">
        <f t="shared" si="4"/>
        <v>48.047058823529412</v>
      </c>
      <c r="M19" s="76">
        <f t="shared" si="5"/>
        <v>-230</v>
      </c>
      <c r="N19" s="7">
        <f t="shared" si="3"/>
        <v>-18.385291766586732</v>
      </c>
    </row>
    <row r="20" spans="2:14" x14ac:dyDescent="0.25">
      <c r="B20" s="231" t="s">
        <v>39</v>
      </c>
      <c r="C20" s="872">
        <f>SUM(T.II!C18)</f>
        <v>3580</v>
      </c>
      <c r="D20" s="76">
        <v>2159</v>
      </c>
      <c r="E20" s="9">
        <v>1133</v>
      </c>
      <c r="F20" s="80">
        <f t="shared" si="0"/>
        <v>52.477999073645208</v>
      </c>
      <c r="G20" s="868">
        <f t="shared" si="1"/>
        <v>60.307262569832396</v>
      </c>
      <c r="H20" s="876">
        <f>SUM(T.II!D18)</f>
        <v>3482</v>
      </c>
      <c r="I20" s="76">
        <v>1861</v>
      </c>
      <c r="J20" s="9">
        <v>1017</v>
      </c>
      <c r="K20" s="80">
        <f t="shared" si="2"/>
        <v>54.648038688876944</v>
      </c>
      <c r="L20" s="868">
        <f t="shared" si="4"/>
        <v>53.446295232624927</v>
      </c>
      <c r="M20" s="76">
        <f t="shared" si="5"/>
        <v>-298</v>
      </c>
      <c r="N20" s="7">
        <f t="shared" si="3"/>
        <v>-13.80268642890227</v>
      </c>
    </row>
    <row r="21" spans="2:14" x14ac:dyDescent="0.25">
      <c r="B21" s="231" t="s">
        <v>40</v>
      </c>
      <c r="C21" s="872">
        <f>SUM(T.II!C19)</f>
        <v>3618</v>
      </c>
      <c r="D21" s="76">
        <v>1917</v>
      </c>
      <c r="E21" s="9">
        <v>1169</v>
      </c>
      <c r="F21" s="80">
        <f t="shared" si="0"/>
        <v>60.980699008868022</v>
      </c>
      <c r="G21" s="868">
        <f t="shared" si="1"/>
        <v>52.985074626865668</v>
      </c>
      <c r="H21" s="876">
        <f>SUM(T.II!D19)</f>
        <v>2895</v>
      </c>
      <c r="I21" s="76">
        <v>1425</v>
      </c>
      <c r="J21" s="9">
        <v>889</v>
      </c>
      <c r="K21" s="80">
        <f t="shared" si="2"/>
        <v>62.385964912280699</v>
      </c>
      <c r="L21" s="868">
        <f t="shared" si="4"/>
        <v>49.222797927461137</v>
      </c>
      <c r="M21" s="76">
        <f t="shared" si="5"/>
        <v>-492</v>
      </c>
      <c r="N21" s="7">
        <f t="shared" si="3"/>
        <v>-25.665101721439751</v>
      </c>
    </row>
    <row r="22" spans="2:14" x14ac:dyDescent="0.25">
      <c r="B22" s="231" t="s">
        <v>41</v>
      </c>
      <c r="C22" s="872">
        <f>SUM(T.II!C20)</f>
        <v>4068</v>
      </c>
      <c r="D22" s="76">
        <v>2397</v>
      </c>
      <c r="E22" s="9">
        <v>1359</v>
      </c>
      <c r="F22" s="80">
        <f t="shared" si="0"/>
        <v>56.69586983729662</v>
      </c>
      <c r="G22" s="868">
        <f t="shared" si="1"/>
        <v>58.923303834808259</v>
      </c>
      <c r="H22" s="876">
        <f>SUM(T.II!D20)</f>
        <v>3868</v>
      </c>
      <c r="I22" s="76">
        <v>2239</v>
      </c>
      <c r="J22" s="9">
        <v>1281</v>
      </c>
      <c r="K22" s="80">
        <f t="shared" si="2"/>
        <v>57.213041536400176</v>
      </c>
      <c r="L22" s="868">
        <f t="shared" si="4"/>
        <v>57.885211995863493</v>
      </c>
      <c r="M22" s="76">
        <f t="shared" si="5"/>
        <v>-158</v>
      </c>
      <c r="N22" s="7">
        <f>M22*100/D22</f>
        <v>-6.5915727993324991</v>
      </c>
    </row>
    <row r="23" spans="2:14" x14ac:dyDescent="0.25">
      <c r="B23" s="232" t="s">
        <v>42</v>
      </c>
      <c r="C23" s="873">
        <f>SUM(T.II!C21)</f>
        <v>4068</v>
      </c>
      <c r="D23" s="138">
        <v>2522</v>
      </c>
      <c r="E23" s="140">
        <v>1402</v>
      </c>
      <c r="F23" s="80">
        <f t="shared" si="0"/>
        <v>55.590800951625695</v>
      </c>
      <c r="G23" s="868">
        <f t="shared" si="1"/>
        <v>61.996066863323499</v>
      </c>
      <c r="H23" s="876">
        <f>SUM(T.II!D21)</f>
        <v>3691</v>
      </c>
      <c r="I23" s="138">
        <v>2177</v>
      </c>
      <c r="J23" s="140">
        <v>1230</v>
      </c>
      <c r="K23" s="80">
        <f t="shared" si="2"/>
        <v>56.499770326136883</v>
      </c>
      <c r="L23" s="868">
        <f t="shared" si="4"/>
        <v>58.981305879165532</v>
      </c>
      <c r="M23" s="76">
        <f t="shared" si="5"/>
        <v>-345</v>
      </c>
      <c r="N23" s="7">
        <f t="shared" si="3"/>
        <v>-13.679619349722442</v>
      </c>
    </row>
    <row r="24" spans="2:14" x14ac:dyDescent="0.25">
      <c r="B24" s="232" t="s">
        <v>43</v>
      </c>
      <c r="C24" s="873">
        <f>SUM(T.II!C22)</f>
        <v>4663</v>
      </c>
      <c r="D24" s="138">
        <v>2846</v>
      </c>
      <c r="E24" s="140">
        <v>1715</v>
      </c>
      <c r="F24" s="80">
        <f t="shared" si="0"/>
        <v>60.260014054813773</v>
      </c>
      <c r="G24" s="868">
        <f t="shared" si="1"/>
        <v>61.033669311601969</v>
      </c>
      <c r="H24" s="876">
        <f>SUM(T.II!D22)</f>
        <v>4085</v>
      </c>
      <c r="I24" s="138">
        <v>2444</v>
      </c>
      <c r="J24" s="140">
        <v>1528</v>
      </c>
      <c r="K24" s="80">
        <f t="shared" si="2"/>
        <v>62.520458265139119</v>
      </c>
      <c r="L24" s="868">
        <f t="shared" si="4"/>
        <v>59.828641370869029</v>
      </c>
      <c r="M24" s="76">
        <f t="shared" si="5"/>
        <v>-402</v>
      </c>
      <c r="N24" s="7">
        <f t="shared" si="3"/>
        <v>-14.125087842586085</v>
      </c>
    </row>
    <row r="25" spans="2:14" x14ac:dyDescent="0.25">
      <c r="B25" s="232" t="s">
        <v>44</v>
      </c>
      <c r="C25" s="873">
        <f>SUM(T.II!C23)</f>
        <v>3535</v>
      </c>
      <c r="D25" s="138">
        <v>2060</v>
      </c>
      <c r="E25" s="140">
        <v>1227</v>
      </c>
      <c r="F25" s="80">
        <f t="shared" si="0"/>
        <v>59.563106796116507</v>
      </c>
      <c r="G25" s="868">
        <f t="shared" si="1"/>
        <v>58.274398868458277</v>
      </c>
      <c r="H25" s="876">
        <f>SUM(T.II!D23)</f>
        <v>3426</v>
      </c>
      <c r="I25" s="138">
        <v>1875</v>
      </c>
      <c r="J25" s="140">
        <v>1196</v>
      </c>
      <c r="K25" s="80">
        <f t="shared" si="2"/>
        <v>63.786666666666669</v>
      </c>
      <c r="L25" s="868">
        <f t="shared" si="4"/>
        <v>54.728546409807358</v>
      </c>
      <c r="M25" s="76">
        <f t="shared" si="5"/>
        <v>-185</v>
      </c>
      <c r="N25" s="7">
        <f t="shared" si="3"/>
        <v>-8.9805825242718438</v>
      </c>
    </row>
    <row r="26" spans="2:14" x14ac:dyDescent="0.25">
      <c r="B26" s="232" t="s">
        <v>45</v>
      </c>
      <c r="C26" s="873">
        <f>SUM(T.II!C24)</f>
        <v>6604</v>
      </c>
      <c r="D26" s="138">
        <v>4111</v>
      </c>
      <c r="E26" s="140">
        <v>2093</v>
      </c>
      <c r="F26" s="80">
        <f t="shared" si="0"/>
        <v>50.91218681585989</v>
      </c>
      <c r="G26" s="868">
        <f t="shared" si="1"/>
        <v>62.250151423379776</v>
      </c>
      <c r="H26" s="876">
        <f>SUM(T.II!D24)</f>
        <v>6405</v>
      </c>
      <c r="I26" s="138">
        <v>3749</v>
      </c>
      <c r="J26" s="140">
        <v>2025</v>
      </c>
      <c r="K26" s="80">
        <f t="shared" si="2"/>
        <v>54.014403841024276</v>
      </c>
      <c r="L26" s="868">
        <f t="shared" si="4"/>
        <v>58.532396565183454</v>
      </c>
      <c r="M26" s="76">
        <f t="shared" si="5"/>
        <v>-362</v>
      </c>
      <c r="N26" s="7">
        <f t="shared" si="3"/>
        <v>-8.8056433957674525</v>
      </c>
    </row>
    <row r="27" spans="2:14" x14ac:dyDescent="0.25">
      <c r="B27" s="232" t="s">
        <v>46</v>
      </c>
      <c r="C27" s="873">
        <f>SUM(T.II!C25)</f>
        <v>3003</v>
      </c>
      <c r="D27" s="138">
        <v>1574</v>
      </c>
      <c r="E27" s="140">
        <v>912</v>
      </c>
      <c r="F27" s="80">
        <f t="shared" si="0"/>
        <v>57.941550190597205</v>
      </c>
      <c r="G27" s="868">
        <f t="shared" si="1"/>
        <v>52.414252414252417</v>
      </c>
      <c r="H27" s="876">
        <f>SUM(T.II!D25)</f>
        <v>2822</v>
      </c>
      <c r="I27" s="138">
        <v>1468</v>
      </c>
      <c r="J27" s="140">
        <v>855</v>
      </c>
      <c r="K27" s="80">
        <f t="shared" si="2"/>
        <v>58.242506811989102</v>
      </c>
      <c r="L27" s="868">
        <f t="shared" si="4"/>
        <v>52.0198440822112</v>
      </c>
      <c r="M27" s="76">
        <f t="shared" si="5"/>
        <v>-106</v>
      </c>
      <c r="N27" s="7">
        <f t="shared" si="3"/>
        <v>-6.7344345616264292</v>
      </c>
    </row>
    <row r="28" spans="2:14" x14ac:dyDescent="0.25">
      <c r="B28" s="232" t="s">
        <v>47</v>
      </c>
      <c r="C28" s="873">
        <f>SUM(T.II!C26)</f>
        <v>2668</v>
      </c>
      <c r="D28" s="138">
        <v>1291</v>
      </c>
      <c r="E28" s="140">
        <v>805</v>
      </c>
      <c r="F28" s="80">
        <f t="shared" si="0"/>
        <v>62.354763749031761</v>
      </c>
      <c r="G28" s="868">
        <f t="shared" si="1"/>
        <v>48.38830584707646</v>
      </c>
      <c r="H28" s="876">
        <f>SUM(T.II!D26)</f>
        <v>2417</v>
      </c>
      <c r="I28" s="138">
        <v>1076</v>
      </c>
      <c r="J28" s="140">
        <v>681</v>
      </c>
      <c r="K28" s="80">
        <f t="shared" si="2"/>
        <v>63.289962825278813</v>
      </c>
      <c r="L28" s="868">
        <f t="shared" si="4"/>
        <v>44.51799751758378</v>
      </c>
      <c r="M28" s="76">
        <f t="shared" si="5"/>
        <v>-215</v>
      </c>
      <c r="N28" s="7">
        <f t="shared" si="3"/>
        <v>-16.653756777691711</v>
      </c>
    </row>
    <row r="29" spans="2:14" x14ac:dyDescent="0.25">
      <c r="B29" s="232" t="s">
        <v>48</v>
      </c>
      <c r="C29" s="873">
        <f>SUM(T.II!C27)</f>
        <v>4021</v>
      </c>
      <c r="D29" s="138">
        <v>2547</v>
      </c>
      <c r="E29" s="140">
        <v>1518</v>
      </c>
      <c r="F29" s="80">
        <f t="shared" si="0"/>
        <v>59.599528857479385</v>
      </c>
      <c r="G29" s="868">
        <f t="shared" si="1"/>
        <v>63.342452126336738</v>
      </c>
      <c r="H29" s="876">
        <f>SUM(T.II!D27)</f>
        <v>3730</v>
      </c>
      <c r="I29" s="138">
        <v>2248</v>
      </c>
      <c r="J29" s="140">
        <v>1364</v>
      </c>
      <c r="K29" s="80">
        <f t="shared" si="2"/>
        <v>60.67615658362989</v>
      </c>
      <c r="L29" s="868">
        <f t="shared" si="4"/>
        <v>60.268096514745309</v>
      </c>
      <c r="M29" s="76">
        <f t="shared" si="5"/>
        <v>-299</v>
      </c>
      <c r="N29" s="7">
        <f t="shared" si="3"/>
        <v>-11.739301138594424</v>
      </c>
    </row>
    <row r="30" spans="2:14" x14ac:dyDescent="0.25">
      <c r="B30" s="232" t="s">
        <v>49</v>
      </c>
      <c r="C30" s="873">
        <f>SUM(T.II!C28)</f>
        <v>1803</v>
      </c>
      <c r="D30" s="138">
        <v>972</v>
      </c>
      <c r="E30" s="140">
        <v>621</v>
      </c>
      <c r="F30" s="80">
        <f t="shared" si="0"/>
        <v>63.888888888888886</v>
      </c>
      <c r="G30" s="868">
        <f t="shared" si="1"/>
        <v>53.910149750415968</v>
      </c>
      <c r="H30" s="876">
        <f>SUM(T.II!D28)</f>
        <v>1526</v>
      </c>
      <c r="I30" s="138">
        <v>746</v>
      </c>
      <c r="J30" s="140">
        <v>492</v>
      </c>
      <c r="K30" s="80">
        <f t="shared" si="2"/>
        <v>65.951742627345851</v>
      </c>
      <c r="L30" s="868">
        <f t="shared" si="4"/>
        <v>48.885976408912192</v>
      </c>
      <c r="M30" s="76">
        <f t="shared" si="5"/>
        <v>-226</v>
      </c>
      <c r="N30" s="7">
        <f t="shared" si="3"/>
        <v>-23.251028806584362</v>
      </c>
    </row>
    <row r="31" spans="2:14" x14ac:dyDescent="0.25">
      <c r="B31" s="232" t="s">
        <v>50</v>
      </c>
      <c r="C31" s="873">
        <f>SUM(T.II!C29)</f>
        <v>1003</v>
      </c>
      <c r="D31" s="138">
        <v>518</v>
      </c>
      <c r="E31" s="140">
        <v>282</v>
      </c>
      <c r="F31" s="80">
        <f t="shared" si="0"/>
        <v>54.440154440154437</v>
      </c>
      <c r="G31" s="868">
        <f t="shared" si="1"/>
        <v>51.645064805583253</v>
      </c>
      <c r="H31" s="876">
        <f>SUM(T.II!D29)</f>
        <v>789</v>
      </c>
      <c r="I31" s="138">
        <v>349</v>
      </c>
      <c r="J31" s="140">
        <v>188</v>
      </c>
      <c r="K31" s="80">
        <f t="shared" si="2"/>
        <v>53.868194842406879</v>
      </c>
      <c r="L31" s="868">
        <f t="shared" si="4"/>
        <v>44.233206590621037</v>
      </c>
      <c r="M31" s="76">
        <f t="shared" si="5"/>
        <v>-169</v>
      </c>
      <c r="N31" s="7">
        <f t="shared" si="3"/>
        <v>-32.625482625482626</v>
      </c>
    </row>
    <row r="32" spans="2:14" x14ac:dyDescent="0.25">
      <c r="B32" s="232" t="s">
        <v>51</v>
      </c>
      <c r="C32" s="873">
        <f>SUM(T.II!C30)</f>
        <v>3439</v>
      </c>
      <c r="D32" s="138">
        <v>2352</v>
      </c>
      <c r="E32" s="140">
        <v>1296</v>
      </c>
      <c r="F32" s="80">
        <f t="shared" si="0"/>
        <v>55.102040816326529</v>
      </c>
      <c r="G32" s="868">
        <f t="shared" si="1"/>
        <v>68.391974411166032</v>
      </c>
      <c r="H32" s="876">
        <f>SUM(T.II!D30)</f>
        <v>3088</v>
      </c>
      <c r="I32" s="138">
        <v>2031</v>
      </c>
      <c r="J32" s="140">
        <v>1157</v>
      </c>
      <c r="K32" s="80">
        <f t="shared" si="2"/>
        <v>56.967011324470704</v>
      </c>
      <c r="L32" s="868">
        <f t="shared" si="4"/>
        <v>65.770725388601036</v>
      </c>
      <c r="M32" s="76">
        <f t="shared" si="5"/>
        <v>-321</v>
      </c>
      <c r="N32" s="7">
        <f t="shared" si="3"/>
        <v>-13.647959183673469</v>
      </c>
    </row>
    <row r="33" spans="2:14" x14ac:dyDescent="0.25">
      <c r="B33" s="232" t="s">
        <v>52</v>
      </c>
      <c r="C33" s="873">
        <f>SUM(T.II!C31)</f>
        <v>6834</v>
      </c>
      <c r="D33" s="138">
        <v>4509</v>
      </c>
      <c r="E33" s="140">
        <v>2296</v>
      </c>
      <c r="F33" s="80">
        <f t="shared" si="0"/>
        <v>50.920381459303613</v>
      </c>
      <c r="G33" s="868">
        <f t="shared" si="1"/>
        <v>65.978928884986829</v>
      </c>
      <c r="H33" s="876">
        <f>SUM(T.II!D31)</f>
        <v>6571</v>
      </c>
      <c r="I33" s="138">
        <v>4148</v>
      </c>
      <c r="J33" s="140">
        <v>2167</v>
      </c>
      <c r="K33" s="80">
        <f t="shared" si="2"/>
        <v>52.2420443587271</v>
      </c>
      <c r="L33" s="868">
        <f t="shared" si="4"/>
        <v>63.125856034089182</v>
      </c>
      <c r="M33" s="76">
        <f t="shared" si="5"/>
        <v>-361</v>
      </c>
      <c r="N33" s="7">
        <f t="shared" si="3"/>
        <v>-8.0062098026169881</v>
      </c>
    </row>
    <row r="34" spans="2:14" ht="15.75" thickBot="1" x14ac:dyDescent="0.3">
      <c r="B34" s="233" t="s">
        <v>53</v>
      </c>
      <c r="C34" s="874">
        <f>SUM(T.II!C32)</f>
        <v>1705</v>
      </c>
      <c r="D34" s="141">
        <v>1001</v>
      </c>
      <c r="E34" s="143">
        <v>585</v>
      </c>
      <c r="F34" s="119">
        <f>E34*100/D34</f>
        <v>58.441558441558442</v>
      </c>
      <c r="G34" s="869">
        <f t="shared" si="1"/>
        <v>58.709677419354833</v>
      </c>
      <c r="H34" s="877">
        <f>SUM(T.II!D32)</f>
        <v>1473</v>
      </c>
      <c r="I34" s="141">
        <v>762</v>
      </c>
      <c r="J34" s="143">
        <v>425</v>
      </c>
      <c r="K34" s="119">
        <f t="shared" si="2"/>
        <v>55.774278215223099</v>
      </c>
      <c r="L34" s="869">
        <f t="shared" si="4"/>
        <v>51.731160896130348</v>
      </c>
      <c r="M34" s="3">
        <f t="shared" si="5"/>
        <v>-239</v>
      </c>
      <c r="N34" s="8">
        <f t="shared" si="3"/>
        <v>-23.876123876123877</v>
      </c>
    </row>
    <row r="35" spans="2:14" x14ac:dyDescent="0.25">
      <c r="B35" s="564" t="s">
        <v>501</v>
      </c>
      <c r="C35" s="86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25">
      <c r="B36" s="11" t="s">
        <v>502</v>
      </c>
      <c r="C36" s="11"/>
      <c r="D36" s="564"/>
      <c r="E36" s="564"/>
      <c r="F36" s="564"/>
      <c r="G36" s="860"/>
      <c r="H36" s="860"/>
      <c r="I36" s="314"/>
      <c r="J36" s="314"/>
      <c r="K36" s="314"/>
      <c r="L36" s="860"/>
      <c r="M36" s="314"/>
      <c r="N36" s="314"/>
    </row>
    <row r="37" spans="2:14" x14ac:dyDescent="0.25">
      <c r="B37" s="11" t="s">
        <v>499</v>
      </c>
      <c r="C37" s="11"/>
      <c r="D37" s="11"/>
      <c r="E37" s="11"/>
      <c r="F37" s="11"/>
      <c r="G37" s="11"/>
      <c r="H37" s="11"/>
    </row>
  </sheetData>
  <mergeCells count="12">
    <mergeCell ref="M7:M8"/>
    <mergeCell ref="N7:N8"/>
    <mergeCell ref="M5:N6"/>
    <mergeCell ref="B5:B8"/>
    <mergeCell ref="I5:K5"/>
    <mergeCell ref="D5:F5"/>
    <mergeCell ref="I6:K6"/>
    <mergeCell ref="D6:F6"/>
    <mergeCell ref="I7:I8"/>
    <mergeCell ref="J7:K7"/>
    <mergeCell ref="D7:D8"/>
    <mergeCell ref="E7:F7"/>
  </mergeCells>
  <printOptions horizontalCentered="1"/>
  <pageMargins left="0" right="0.6692913385826772" top="0.6692913385826772" bottom="0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AB32"/>
  <sheetViews>
    <sheetView workbookViewId="0">
      <selection activeCell="B1" sqref="B1"/>
    </sheetView>
  </sheetViews>
  <sheetFormatPr defaultRowHeight="15" x14ac:dyDescent="0.25"/>
  <cols>
    <col min="1" max="1" width="3.140625" style="11" customWidth="1"/>
    <col min="2" max="2" width="68.140625" style="11" customWidth="1"/>
    <col min="3" max="3" width="12.85546875" style="11" customWidth="1"/>
    <col min="4" max="4" width="13" style="11" customWidth="1"/>
    <col min="5" max="5" width="15.28515625" style="11" customWidth="1"/>
    <col min="6" max="6" width="13.85546875" style="11" customWidth="1"/>
    <col min="7" max="7" width="4.28515625" style="11" customWidth="1"/>
    <col min="8" max="8" width="4" style="11" customWidth="1"/>
    <col min="9" max="9" width="3.7109375" style="11" customWidth="1"/>
    <col min="10" max="10" width="11.85546875" style="11" customWidth="1"/>
    <col min="11" max="11" width="9.42578125" style="11" customWidth="1"/>
    <col min="12" max="13" width="10.85546875" style="11" customWidth="1"/>
    <col min="14" max="14" width="15.42578125" style="11" customWidth="1"/>
    <col min="15" max="15" width="1.5703125" style="11" customWidth="1"/>
    <col min="16" max="16" width="4" style="11" customWidth="1"/>
    <col min="17" max="17" width="10.85546875" style="11" customWidth="1"/>
    <col min="18" max="18" width="9.140625" style="11"/>
    <col min="19" max="19" width="10.28515625" style="11" customWidth="1"/>
    <col min="20" max="20" width="9.140625" style="11"/>
    <col min="21" max="21" width="16.140625" style="11" customWidth="1"/>
    <col min="22" max="22" width="2.140625" style="11" customWidth="1"/>
    <col min="23" max="23" width="4" style="11" customWidth="1"/>
    <col min="24" max="24" width="11.140625" style="11" customWidth="1"/>
    <col min="25" max="25" width="9.140625" style="11"/>
    <col min="26" max="26" width="10.85546875" style="11" customWidth="1"/>
    <col min="27" max="27" width="9.140625" style="11"/>
    <col min="28" max="28" width="15.5703125" style="11" customWidth="1"/>
    <col min="29" max="16384" width="9.140625" style="11"/>
  </cols>
  <sheetData>
    <row r="1" spans="2:28" ht="12" customHeight="1" x14ac:dyDescent="0.25"/>
    <row r="2" spans="2:28" ht="12.75" customHeight="1" x14ac:dyDescent="0.25">
      <c r="B2" s="1079" t="s">
        <v>477</v>
      </c>
      <c r="C2" s="1079"/>
      <c r="D2" s="1079"/>
      <c r="E2" s="1079"/>
      <c r="F2" s="1079"/>
    </row>
    <row r="3" spans="2:28" ht="13.5" customHeight="1" x14ac:dyDescent="0.25">
      <c r="B3" s="1077" t="s">
        <v>478</v>
      </c>
      <c r="C3" s="1077"/>
      <c r="D3" s="1077"/>
      <c r="E3" s="1077"/>
      <c r="F3" s="1077"/>
    </row>
    <row r="4" spans="2:28" ht="14.25" customHeight="1" x14ac:dyDescent="0.25">
      <c r="B4" s="1078" t="s">
        <v>492</v>
      </c>
      <c r="C4" s="1078"/>
      <c r="D4" s="1078"/>
      <c r="E4" s="1078"/>
      <c r="F4" s="1078"/>
    </row>
    <row r="5" spans="2:28" ht="14.25" customHeight="1" thickBot="1" x14ac:dyDescent="0.3">
      <c r="C5" s="164"/>
      <c r="J5" s="11" t="s">
        <v>443</v>
      </c>
      <c r="Q5" s="11" t="s">
        <v>441</v>
      </c>
      <c r="X5" s="11" t="s">
        <v>442</v>
      </c>
    </row>
    <row r="6" spans="2:28" ht="45.75" customHeight="1" x14ac:dyDescent="0.25">
      <c r="B6" s="377" t="s">
        <v>143</v>
      </c>
      <c r="C6" s="378" t="s">
        <v>296</v>
      </c>
      <c r="D6" s="1080" t="s">
        <v>148</v>
      </c>
      <c r="E6" s="379" t="s">
        <v>300</v>
      </c>
      <c r="F6" s="1082" t="s">
        <v>440</v>
      </c>
      <c r="I6" s="774"/>
      <c r="J6" s="762" t="s">
        <v>431</v>
      </c>
      <c r="K6" s="762" t="s">
        <v>432</v>
      </c>
      <c r="L6" s="762" t="s">
        <v>433</v>
      </c>
      <c r="M6" s="762" t="s">
        <v>434</v>
      </c>
      <c r="N6" s="761" t="s">
        <v>439</v>
      </c>
      <c r="P6" s="774"/>
      <c r="Q6" s="762" t="s">
        <v>431</v>
      </c>
      <c r="R6" s="762" t="s">
        <v>432</v>
      </c>
      <c r="S6" s="762" t="s">
        <v>433</v>
      </c>
      <c r="T6" s="762" t="s">
        <v>434</v>
      </c>
      <c r="U6" s="761" t="s">
        <v>438</v>
      </c>
      <c r="W6" s="774"/>
      <c r="X6" s="762" t="s">
        <v>431</v>
      </c>
      <c r="Y6" s="762" t="s">
        <v>432</v>
      </c>
      <c r="Z6" s="762" t="s">
        <v>433</v>
      </c>
      <c r="AA6" s="762" t="s">
        <v>434</v>
      </c>
      <c r="AB6" s="761" t="s">
        <v>438</v>
      </c>
    </row>
    <row r="7" spans="2:28" ht="31.5" customHeight="1" thickBot="1" x14ac:dyDescent="0.3">
      <c r="B7" s="408"/>
      <c r="C7" s="409" t="s">
        <v>398</v>
      </c>
      <c r="D7" s="1081"/>
      <c r="E7" s="367" t="s">
        <v>299</v>
      </c>
      <c r="F7" s="1083"/>
      <c r="I7" s="762" t="s">
        <v>437</v>
      </c>
      <c r="J7" s="762" t="s">
        <v>435</v>
      </c>
      <c r="K7" s="762" t="s">
        <v>436</v>
      </c>
      <c r="L7" s="762">
        <v>1</v>
      </c>
      <c r="M7" s="762">
        <v>2</v>
      </c>
      <c r="N7" s="762">
        <v>3</v>
      </c>
      <c r="O7" s="172"/>
      <c r="P7" s="762" t="s">
        <v>437</v>
      </c>
      <c r="Q7" s="762" t="s">
        <v>435</v>
      </c>
      <c r="R7" s="762" t="s">
        <v>436</v>
      </c>
      <c r="S7" s="762">
        <v>1</v>
      </c>
      <c r="T7" s="762">
        <v>2</v>
      </c>
      <c r="U7" s="762">
        <v>3</v>
      </c>
      <c r="V7" s="172"/>
      <c r="W7" s="762" t="s">
        <v>437</v>
      </c>
      <c r="X7" s="762" t="s">
        <v>435</v>
      </c>
      <c r="Y7" s="762" t="s">
        <v>436</v>
      </c>
      <c r="Z7" s="762">
        <v>1</v>
      </c>
      <c r="AA7" s="762">
        <v>2</v>
      </c>
      <c r="AB7" s="762">
        <v>3</v>
      </c>
    </row>
    <row r="8" spans="2:28" ht="30.75" customHeight="1" thickBot="1" x14ac:dyDescent="0.3">
      <c r="B8" s="764" t="s">
        <v>430</v>
      </c>
      <c r="C8" s="765">
        <v>82933</v>
      </c>
      <c r="D8" s="766">
        <v>100</v>
      </c>
      <c r="E8" s="767">
        <v>3039</v>
      </c>
      <c r="F8" s="768">
        <f>SUM(K32)</f>
        <v>61339</v>
      </c>
      <c r="I8" s="762">
        <v>1</v>
      </c>
      <c r="J8" s="14">
        <f>SUM(X8)</f>
        <v>2591</v>
      </c>
      <c r="K8" s="14">
        <f>SUM(R8,Y8)</f>
        <v>519</v>
      </c>
      <c r="L8" s="14">
        <f>SUM(J8/K8)</f>
        <v>4.9922928709055876</v>
      </c>
      <c r="M8" s="14">
        <f>SUM(AA8)</f>
        <v>1938</v>
      </c>
      <c r="N8" s="14">
        <f>SUM(AB8)</f>
        <v>72</v>
      </c>
      <c r="O8" s="172"/>
      <c r="P8" s="762">
        <v>1</v>
      </c>
      <c r="Q8" s="14">
        <v>2353</v>
      </c>
      <c r="R8" s="14">
        <v>298</v>
      </c>
      <c r="S8" s="14">
        <f>SUM(Q8/R8)</f>
        <v>7.8959731543624159</v>
      </c>
      <c r="T8" s="14">
        <v>1655</v>
      </c>
      <c r="U8" s="14">
        <v>66</v>
      </c>
      <c r="V8" s="172"/>
      <c r="W8" s="762">
        <v>1</v>
      </c>
      <c r="X8" s="14">
        <v>2591</v>
      </c>
      <c r="Y8" s="14">
        <v>221</v>
      </c>
      <c r="Z8" s="14">
        <f>SUM(X8/Y8)</f>
        <v>11.723981900452488</v>
      </c>
      <c r="AA8" s="14">
        <v>1938</v>
      </c>
      <c r="AB8" s="14">
        <v>72</v>
      </c>
    </row>
    <row r="9" spans="2:28" ht="20.25" customHeight="1" thickTop="1" x14ac:dyDescent="0.25">
      <c r="B9" s="769" t="s">
        <v>201</v>
      </c>
      <c r="C9" s="770">
        <v>13723</v>
      </c>
      <c r="D9" s="771">
        <f>SUM(C9)/C8*100</f>
        <v>16.5470922310781</v>
      </c>
      <c r="E9" s="772">
        <v>785</v>
      </c>
      <c r="F9" s="773">
        <f>SUM(K14)</f>
        <v>10125</v>
      </c>
      <c r="I9" s="762">
        <v>2</v>
      </c>
      <c r="J9" s="14">
        <f t="shared" ref="J9:J32" si="0">SUM(X9)</f>
        <v>147</v>
      </c>
      <c r="K9" s="14">
        <f t="shared" ref="K9:K32" si="1">SUM(R9,Y9)</f>
        <v>76</v>
      </c>
      <c r="L9" s="14">
        <f t="shared" ref="L9:L32" si="2">SUM(J9/K9)</f>
        <v>1.9342105263157894</v>
      </c>
      <c r="M9" s="14">
        <f t="shared" ref="M9:M32" si="3">SUM(AA9)</f>
        <v>86</v>
      </c>
      <c r="N9" s="14">
        <f t="shared" ref="N9:N32" si="4">SUM(AB9)</f>
        <v>28</v>
      </c>
      <c r="O9" s="172"/>
      <c r="P9" s="762">
        <v>2</v>
      </c>
      <c r="Q9" s="14">
        <v>155</v>
      </c>
      <c r="R9" s="14">
        <v>48</v>
      </c>
      <c r="S9" s="14">
        <f t="shared" ref="S9:S32" si="5">SUM(Q9/R9)</f>
        <v>3.2291666666666665</v>
      </c>
      <c r="T9" s="14">
        <v>82</v>
      </c>
      <c r="U9" s="14">
        <v>14</v>
      </c>
      <c r="V9" s="172"/>
      <c r="W9" s="762">
        <v>2</v>
      </c>
      <c r="X9" s="14">
        <v>147</v>
      </c>
      <c r="Y9" s="14">
        <v>28</v>
      </c>
      <c r="Z9" s="14">
        <f t="shared" ref="Z9:Z32" si="6">SUM(X9/Y9)</f>
        <v>5.25</v>
      </c>
      <c r="AA9" s="14">
        <v>86</v>
      </c>
      <c r="AB9" s="14">
        <v>28</v>
      </c>
    </row>
    <row r="10" spans="2:28" ht="15.75" customHeight="1" x14ac:dyDescent="0.25">
      <c r="B10" s="383" t="s">
        <v>195</v>
      </c>
      <c r="C10" s="384">
        <v>13358</v>
      </c>
      <c r="D10" s="763">
        <f>SUM(C10)/C8*100</f>
        <v>16.106977921936984</v>
      </c>
      <c r="E10" s="385">
        <v>899</v>
      </c>
      <c r="F10" s="386">
        <f>SUM(K10)</f>
        <v>12870</v>
      </c>
      <c r="I10" s="762">
        <v>3</v>
      </c>
      <c r="J10" s="14">
        <f t="shared" si="0"/>
        <v>13358</v>
      </c>
      <c r="K10" s="14">
        <f t="shared" si="1"/>
        <v>12870</v>
      </c>
      <c r="L10" s="14">
        <f t="shared" si="2"/>
        <v>1.037917637917638</v>
      </c>
      <c r="M10" s="14">
        <f t="shared" si="3"/>
        <v>8899</v>
      </c>
      <c r="N10" s="14">
        <f t="shared" si="4"/>
        <v>899</v>
      </c>
      <c r="O10" s="172"/>
      <c r="P10" s="762">
        <v>3</v>
      </c>
      <c r="Q10" s="14">
        <v>13131</v>
      </c>
      <c r="R10" s="14">
        <v>7160</v>
      </c>
      <c r="S10" s="14">
        <f t="shared" si="5"/>
        <v>1.8339385474860335</v>
      </c>
      <c r="T10" s="14">
        <v>8569</v>
      </c>
      <c r="U10" s="14">
        <v>952</v>
      </c>
      <c r="V10" s="172"/>
      <c r="W10" s="762">
        <v>3</v>
      </c>
      <c r="X10" s="14">
        <v>13358</v>
      </c>
      <c r="Y10" s="14">
        <v>5710</v>
      </c>
      <c r="Z10" s="14">
        <f t="shared" si="6"/>
        <v>2.3394045534150614</v>
      </c>
      <c r="AA10" s="14">
        <v>8899</v>
      </c>
      <c r="AB10" s="14">
        <v>899</v>
      </c>
    </row>
    <row r="11" spans="2:28" ht="16.5" customHeight="1" x14ac:dyDescent="0.25">
      <c r="B11" s="169" t="s">
        <v>196</v>
      </c>
      <c r="C11" s="354">
        <v>7766</v>
      </c>
      <c r="D11" s="356">
        <f>SUM(C11)/C8*100</f>
        <v>9.3641855473695639</v>
      </c>
      <c r="E11" s="358">
        <v>291</v>
      </c>
      <c r="F11" s="166">
        <f>SUM(K13)</f>
        <v>10375</v>
      </c>
      <c r="I11" s="762">
        <v>4</v>
      </c>
      <c r="J11" s="14">
        <f t="shared" si="0"/>
        <v>120</v>
      </c>
      <c r="K11" s="14">
        <f t="shared" si="1"/>
        <v>93</v>
      </c>
      <c r="L11" s="14">
        <f t="shared" si="2"/>
        <v>1.2903225806451613</v>
      </c>
      <c r="M11" s="14">
        <f t="shared" si="3"/>
        <v>62</v>
      </c>
      <c r="N11" s="14">
        <f t="shared" si="4"/>
        <v>12</v>
      </c>
      <c r="O11" s="172"/>
      <c r="P11" s="762">
        <v>4</v>
      </c>
      <c r="Q11" s="14">
        <v>130</v>
      </c>
      <c r="R11" s="14">
        <v>32</v>
      </c>
      <c r="S11" s="14">
        <f t="shared" si="5"/>
        <v>4.0625</v>
      </c>
      <c r="T11" s="14">
        <v>81</v>
      </c>
      <c r="U11" s="14">
        <v>14</v>
      </c>
      <c r="V11" s="172"/>
      <c r="W11" s="762">
        <v>4</v>
      </c>
      <c r="X11" s="14">
        <v>120</v>
      </c>
      <c r="Y11" s="14">
        <v>61</v>
      </c>
      <c r="Z11" s="14">
        <f t="shared" si="6"/>
        <v>1.9672131147540983</v>
      </c>
      <c r="AA11" s="14">
        <v>62</v>
      </c>
      <c r="AB11" s="14">
        <v>12</v>
      </c>
    </row>
    <row r="12" spans="2:28" ht="20.25" customHeight="1" x14ac:dyDescent="0.25">
      <c r="B12" s="169" t="s">
        <v>197</v>
      </c>
      <c r="C12" s="354">
        <v>4089</v>
      </c>
      <c r="D12" s="356">
        <f>SUM(C12)/C8*100</f>
        <v>4.9304860550082594</v>
      </c>
      <c r="E12" s="358">
        <v>117</v>
      </c>
      <c r="F12" s="166">
        <f>SUM(K26)</f>
        <v>1925</v>
      </c>
      <c r="I12" s="762">
        <v>5</v>
      </c>
      <c r="J12" s="14">
        <f t="shared" si="0"/>
        <v>569</v>
      </c>
      <c r="K12" s="14">
        <f t="shared" si="1"/>
        <v>575</v>
      </c>
      <c r="L12" s="14">
        <f t="shared" si="2"/>
        <v>0.98956521739130432</v>
      </c>
      <c r="M12" s="14">
        <f t="shared" si="3"/>
        <v>310</v>
      </c>
      <c r="N12" s="14">
        <f t="shared" si="4"/>
        <v>275</v>
      </c>
      <c r="O12" s="172"/>
      <c r="P12" s="762">
        <v>5</v>
      </c>
      <c r="Q12" s="14">
        <v>515</v>
      </c>
      <c r="R12" s="14">
        <v>300</v>
      </c>
      <c r="S12" s="14">
        <f t="shared" si="5"/>
        <v>1.7166666666666666</v>
      </c>
      <c r="T12" s="14">
        <v>282</v>
      </c>
      <c r="U12" s="14">
        <v>16</v>
      </c>
      <c r="V12" s="172"/>
      <c r="W12" s="762">
        <v>5</v>
      </c>
      <c r="X12" s="14">
        <v>569</v>
      </c>
      <c r="Y12" s="14">
        <v>275</v>
      </c>
      <c r="Z12" s="14">
        <f t="shared" si="6"/>
        <v>2.0690909090909089</v>
      </c>
      <c r="AA12" s="14">
        <v>310</v>
      </c>
      <c r="AB12" s="14">
        <v>275</v>
      </c>
    </row>
    <row r="13" spans="2:28" ht="20.25" customHeight="1" x14ac:dyDescent="0.25">
      <c r="B13" s="169" t="s">
        <v>428</v>
      </c>
      <c r="C13" s="354">
        <v>3840</v>
      </c>
      <c r="D13" s="356">
        <f>SUM(C13)/C8*100</f>
        <v>4.630243690690075</v>
      </c>
      <c r="E13" s="358">
        <v>93</v>
      </c>
      <c r="F13" s="166">
        <f>SUM(K21)</f>
        <v>5820</v>
      </c>
      <c r="I13" s="762">
        <v>6</v>
      </c>
      <c r="J13" s="14">
        <f t="shared" si="0"/>
        <v>7766</v>
      </c>
      <c r="K13" s="14">
        <f t="shared" si="1"/>
        <v>10375</v>
      </c>
      <c r="L13" s="14">
        <f t="shared" si="2"/>
        <v>0.74853012048192769</v>
      </c>
      <c r="M13" s="14">
        <f t="shared" si="3"/>
        <v>5466</v>
      </c>
      <c r="N13" s="14">
        <f t="shared" si="4"/>
        <v>291</v>
      </c>
      <c r="O13" s="172"/>
      <c r="P13" s="762">
        <v>6</v>
      </c>
      <c r="Q13" s="14">
        <v>7421</v>
      </c>
      <c r="R13" s="14">
        <v>6261</v>
      </c>
      <c r="S13" s="14">
        <f t="shared" si="5"/>
        <v>1.185273917904488</v>
      </c>
      <c r="T13" s="14">
        <v>5457</v>
      </c>
      <c r="U13" s="14">
        <v>308</v>
      </c>
      <c r="V13" s="172"/>
      <c r="W13" s="762">
        <v>6</v>
      </c>
      <c r="X13" s="14">
        <v>7766</v>
      </c>
      <c r="Y13" s="14">
        <v>4114</v>
      </c>
      <c r="Z13" s="14">
        <f t="shared" si="6"/>
        <v>1.8877005347593583</v>
      </c>
      <c r="AA13" s="14">
        <v>5466</v>
      </c>
      <c r="AB13" s="14">
        <v>291</v>
      </c>
    </row>
    <row r="14" spans="2:28" ht="35.25" customHeight="1" x14ac:dyDescent="0.25">
      <c r="B14" s="169" t="s">
        <v>427</v>
      </c>
      <c r="C14" s="354">
        <v>3093</v>
      </c>
      <c r="D14" s="356">
        <f>SUM(C14)/C8*100</f>
        <v>3.7295165977355218</v>
      </c>
      <c r="E14" s="358">
        <v>33</v>
      </c>
      <c r="F14" s="166">
        <f>SUM(K22)</f>
        <v>3709</v>
      </c>
      <c r="I14" s="762">
        <v>7</v>
      </c>
      <c r="J14" s="14">
        <f t="shared" si="0"/>
        <v>13723</v>
      </c>
      <c r="K14" s="14">
        <f t="shared" si="1"/>
        <v>10125</v>
      </c>
      <c r="L14" s="14">
        <f t="shared" si="2"/>
        <v>1.3553580246913581</v>
      </c>
      <c r="M14" s="14">
        <f t="shared" si="3"/>
        <v>8992</v>
      </c>
      <c r="N14" s="14">
        <f t="shared" si="4"/>
        <v>785</v>
      </c>
      <c r="O14" s="172"/>
      <c r="P14" s="762">
        <v>7</v>
      </c>
      <c r="Q14" s="14">
        <v>13969</v>
      </c>
      <c r="R14" s="14">
        <v>5667</v>
      </c>
      <c r="S14" s="14">
        <f t="shared" si="5"/>
        <v>2.4649726486677253</v>
      </c>
      <c r="T14" s="14">
        <v>8973</v>
      </c>
      <c r="U14" s="14">
        <v>876</v>
      </c>
      <c r="V14" s="172"/>
      <c r="W14" s="762">
        <v>7</v>
      </c>
      <c r="X14" s="14">
        <v>13723</v>
      </c>
      <c r="Y14" s="14">
        <v>4458</v>
      </c>
      <c r="Z14" s="14">
        <f t="shared" si="6"/>
        <v>3.0782862270076268</v>
      </c>
      <c r="AA14" s="14">
        <v>8992</v>
      </c>
      <c r="AB14" s="14">
        <v>785</v>
      </c>
    </row>
    <row r="15" spans="2:28" ht="19.5" customHeight="1" x14ac:dyDescent="0.25">
      <c r="B15" s="169" t="s">
        <v>202</v>
      </c>
      <c r="C15" s="354">
        <v>2851</v>
      </c>
      <c r="D15" s="356">
        <f>SUM(C15)/C8*100</f>
        <v>3.4377147818118239</v>
      </c>
      <c r="E15" s="358">
        <v>105</v>
      </c>
      <c r="F15" s="166">
        <f>SUM(K15)</f>
        <v>2810</v>
      </c>
      <c r="I15" s="762">
        <v>8</v>
      </c>
      <c r="J15" s="14">
        <f t="shared" si="0"/>
        <v>2851</v>
      </c>
      <c r="K15" s="14">
        <f t="shared" si="1"/>
        <v>2810</v>
      </c>
      <c r="L15" s="14">
        <f t="shared" si="2"/>
        <v>1.0145907473309608</v>
      </c>
      <c r="M15" s="14">
        <f t="shared" si="3"/>
        <v>2109</v>
      </c>
      <c r="N15" s="14">
        <f t="shared" si="4"/>
        <v>105</v>
      </c>
      <c r="O15" s="172"/>
      <c r="P15" s="762">
        <v>8</v>
      </c>
      <c r="Q15" s="14">
        <v>2656</v>
      </c>
      <c r="R15" s="14">
        <v>1540</v>
      </c>
      <c r="S15" s="14">
        <f t="shared" si="5"/>
        <v>1.7246753246753246</v>
      </c>
      <c r="T15" s="14">
        <v>1827</v>
      </c>
      <c r="U15" s="14">
        <v>125</v>
      </c>
      <c r="V15" s="172"/>
      <c r="W15" s="762">
        <v>8</v>
      </c>
      <c r="X15" s="14">
        <v>2851</v>
      </c>
      <c r="Y15" s="14">
        <v>1270</v>
      </c>
      <c r="Z15" s="14">
        <f t="shared" si="6"/>
        <v>2.2448818897637794</v>
      </c>
      <c r="AA15" s="14">
        <v>2109</v>
      </c>
      <c r="AB15" s="14">
        <v>105</v>
      </c>
    </row>
    <row r="16" spans="2:28" ht="19.5" customHeight="1" x14ac:dyDescent="0.25">
      <c r="B16" s="169" t="s">
        <v>203</v>
      </c>
      <c r="C16" s="354">
        <v>2591</v>
      </c>
      <c r="D16" s="356">
        <f>SUM(C16)/C8*100</f>
        <v>3.1242086985880166</v>
      </c>
      <c r="E16" s="358">
        <v>72</v>
      </c>
      <c r="F16" s="166">
        <f>SUM(K8)</f>
        <v>519</v>
      </c>
      <c r="I16" s="762">
        <v>9</v>
      </c>
      <c r="J16" s="14">
        <f t="shared" si="0"/>
        <v>1944</v>
      </c>
      <c r="K16" s="14">
        <f>SUM(R16,Y16)</f>
        <v>2740</v>
      </c>
      <c r="L16" s="14">
        <f t="shared" si="2"/>
        <v>0.70948905109489047</v>
      </c>
      <c r="M16" s="14">
        <f t="shared" si="3"/>
        <v>1516</v>
      </c>
      <c r="N16" s="14">
        <f t="shared" si="4"/>
        <v>113</v>
      </c>
      <c r="O16" s="172"/>
      <c r="P16" s="762">
        <v>9</v>
      </c>
      <c r="Q16" s="14">
        <v>1930</v>
      </c>
      <c r="R16" s="14">
        <v>1512</v>
      </c>
      <c r="S16" s="14">
        <f t="shared" si="5"/>
        <v>1.2764550264550265</v>
      </c>
      <c r="T16" s="14">
        <v>1514</v>
      </c>
      <c r="U16" s="14">
        <v>131</v>
      </c>
      <c r="V16" s="172"/>
      <c r="W16" s="762">
        <v>9</v>
      </c>
      <c r="X16" s="14">
        <v>1944</v>
      </c>
      <c r="Y16" s="14">
        <v>1228</v>
      </c>
      <c r="Z16" s="14">
        <f t="shared" si="6"/>
        <v>1.5830618892508144</v>
      </c>
      <c r="AA16" s="14">
        <v>1516</v>
      </c>
      <c r="AB16" s="14">
        <v>113</v>
      </c>
    </row>
    <row r="17" spans="2:28" ht="19.5" customHeight="1" x14ac:dyDescent="0.25">
      <c r="B17" s="169" t="s">
        <v>199</v>
      </c>
      <c r="C17" s="354">
        <v>1952</v>
      </c>
      <c r="D17" s="356">
        <f>SUM(C17)/C8*100</f>
        <v>2.3537072094341216</v>
      </c>
      <c r="E17" s="358">
        <v>49</v>
      </c>
      <c r="F17" s="166">
        <f>SUM(K23)</f>
        <v>2414</v>
      </c>
      <c r="I17" s="762">
        <v>10</v>
      </c>
      <c r="J17" s="14">
        <f t="shared" si="0"/>
        <v>525</v>
      </c>
      <c r="K17" s="14">
        <f t="shared" si="1"/>
        <v>600</v>
      </c>
      <c r="L17" s="14">
        <f t="shared" si="2"/>
        <v>0.875</v>
      </c>
      <c r="M17" s="14">
        <f t="shared" si="3"/>
        <v>462</v>
      </c>
      <c r="N17" s="14">
        <f t="shared" si="4"/>
        <v>47</v>
      </c>
      <c r="O17" s="172"/>
      <c r="P17" s="762">
        <v>10</v>
      </c>
      <c r="Q17" s="14">
        <v>554</v>
      </c>
      <c r="R17" s="14">
        <v>326</v>
      </c>
      <c r="S17" s="14">
        <f t="shared" si="5"/>
        <v>1.6993865030674846</v>
      </c>
      <c r="T17" s="14">
        <v>443</v>
      </c>
      <c r="U17" s="14">
        <v>55</v>
      </c>
      <c r="V17" s="172"/>
      <c r="W17" s="762">
        <v>10</v>
      </c>
      <c r="X17" s="14">
        <v>525</v>
      </c>
      <c r="Y17" s="14">
        <v>274</v>
      </c>
      <c r="Z17" s="14">
        <f t="shared" si="6"/>
        <v>1.916058394160584</v>
      </c>
      <c r="AA17" s="14">
        <v>462</v>
      </c>
      <c r="AB17" s="14">
        <v>47</v>
      </c>
    </row>
    <row r="18" spans="2:28" ht="17.25" customHeight="1" x14ac:dyDescent="0.25">
      <c r="B18" s="169" t="s">
        <v>198</v>
      </c>
      <c r="C18" s="354">
        <v>1944</v>
      </c>
      <c r="D18" s="356">
        <f>SUM(C18)/C8*100</f>
        <v>2.3440608684118507</v>
      </c>
      <c r="E18" s="358">
        <v>113</v>
      </c>
      <c r="F18" s="166">
        <f>SUM(K16)</f>
        <v>2740</v>
      </c>
      <c r="I18" s="762">
        <v>11</v>
      </c>
      <c r="J18" s="14">
        <f t="shared" si="0"/>
        <v>817</v>
      </c>
      <c r="K18" s="14">
        <f t="shared" si="1"/>
        <v>542</v>
      </c>
      <c r="L18" s="14">
        <f t="shared" si="2"/>
        <v>1.5073800738007379</v>
      </c>
      <c r="M18" s="14">
        <f t="shared" si="3"/>
        <v>531</v>
      </c>
      <c r="N18" s="14">
        <f t="shared" si="4"/>
        <v>95</v>
      </c>
      <c r="O18" s="172"/>
      <c r="P18" s="762">
        <v>11</v>
      </c>
      <c r="Q18" s="14">
        <v>896</v>
      </c>
      <c r="R18" s="14">
        <v>325</v>
      </c>
      <c r="S18" s="14">
        <f t="shared" si="5"/>
        <v>2.7569230769230768</v>
      </c>
      <c r="T18" s="14">
        <v>615</v>
      </c>
      <c r="U18" s="14">
        <v>102</v>
      </c>
      <c r="V18" s="172"/>
      <c r="W18" s="762">
        <v>11</v>
      </c>
      <c r="X18" s="14">
        <v>817</v>
      </c>
      <c r="Y18" s="14">
        <v>217</v>
      </c>
      <c r="Z18" s="14">
        <f t="shared" si="6"/>
        <v>3.7649769585253456</v>
      </c>
      <c r="AA18" s="14">
        <v>531</v>
      </c>
      <c r="AB18" s="14">
        <v>95</v>
      </c>
    </row>
    <row r="19" spans="2:28" ht="21.75" customHeight="1" x14ac:dyDescent="0.25">
      <c r="B19" s="169" t="s">
        <v>204</v>
      </c>
      <c r="C19" s="354">
        <v>1849</v>
      </c>
      <c r="D19" s="356">
        <f>SUM(C19)/C8*100</f>
        <v>2.2295105687723824</v>
      </c>
      <c r="E19" s="358">
        <v>99</v>
      </c>
      <c r="F19" s="166">
        <f>SUM(K20)</f>
        <v>2127</v>
      </c>
      <c r="I19" s="762">
        <v>12</v>
      </c>
      <c r="J19" s="14">
        <f t="shared" si="0"/>
        <v>466</v>
      </c>
      <c r="K19" s="14">
        <f t="shared" si="1"/>
        <v>608</v>
      </c>
      <c r="L19" s="14">
        <f t="shared" si="2"/>
        <v>0.76644736842105265</v>
      </c>
      <c r="M19" s="14">
        <f t="shared" si="3"/>
        <v>306</v>
      </c>
      <c r="N19" s="14">
        <f t="shared" si="4"/>
        <v>23</v>
      </c>
      <c r="O19" s="172"/>
      <c r="P19" s="762">
        <v>12</v>
      </c>
      <c r="Q19" s="14">
        <v>452</v>
      </c>
      <c r="R19" s="14">
        <v>285</v>
      </c>
      <c r="S19" s="14">
        <f t="shared" si="5"/>
        <v>1.5859649122807018</v>
      </c>
      <c r="T19" s="14">
        <v>265</v>
      </c>
      <c r="U19" s="14">
        <v>31</v>
      </c>
      <c r="V19" s="172"/>
      <c r="W19" s="762">
        <v>12</v>
      </c>
      <c r="X19" s="14">
        <v>466</v>
      </c>
      <c r="Y19" s="14">
        <v>323</v>
      </c>
      <c r="Z19" s="14">
        <f t="shared" si="6"/>
        <v>1.4427244582043344</v>
      </c>
      <c r="AA19" s="14">
        <v>306</v>
      </c>
      <c r="AB19" s="14">
        <v>23</v>
      </c>
    </row>
    <row r="20" spans="2:28" ht="18.75" customHeight="1" x14ac:dyDescent="0.25">
      <c r="B20" s="169" t="s">
        <v>200</v>
      </c>
      <c r="C20" s="354">
        <v>1791</v>
      </c>
      <c r="D20" s="356">
        <f>SUM(C20)/C8*100</f>
        <v>2.1595745963609176</v>
      </c>
      <c r="E20" s="358">
        <v>49</v>
      </c>
      <c r="F20" s="166">
        <f>SUM(K24)</f>
        <v>2763</v>
      </c>
      <c r="I20" s="762">
        <v>13</v>
      </c>
      <c r="J20" s="14">
        <f t="shared" si="0"/>
        <v>1849</v>
      </c>
      <c r="K20" s="14">
        <f t="shared" si="1"/>
        <v>2127</v>
      </c>
      <c r="L20" s="14">
        <f t="shared" si="2"/>
        <v>0.86929948283968028</v>
      </c>
      <c r="M20" s="14">
        <f t="shared" si="3"/>
        <v>1446</v>
      </c>
      <c r="N20" s="14">
        <f t="shared" si="4"/>
        <v>99</v>
      </c>
      <c r="O20" s="172"/>
      <c r="P20" s="762">
        <v>13</v>
      </c>
      <c r="Q20" s="14">
        <v>1912</v>
      </c>
      <c r="R20" s="14">
        <v>1304</v>
      </c>
      <c r="S20" s="14">
        <f t="shared" si="5"/>
        <v>1.4662576687116564</v>
      </c>
      <c r="T20" s="14">
        <v>1415</v>
      </c>
      <c r="U20" s="14">
        <v>94</v>
      </c>
      <c r="V20" s="172"/>
      <c r="W20" s="762">
        <v>13</v>
      </c>
      <c r="X20" s="14">
        <v>1849</v>
      </c>
      <c r="Y20" s="14">
        <v>823</v>
      </c>
      <c r="Z20" s="14">
        <f t="shared" si="6"/>
        <v>2.246658566221142</v>
      </c>
      <c r="AA20" s="14">
        <v>1446</v>
      </c>
      <c r="AB20" s="14">
        <v>99</v>
      </c>
    </row>
    <row r="21" spans="2:28" ht="40.5" customHeight="1" x14ac:dyDescent="0.25">
      <c r="B21" s="169" t="s">
        <v>382</v>
      </c>
      <c r="C21" s="354">
        <v>934</v>
      </c>
      <c r="D21" s="356">
        <f>SUM(C21)/C8*100</f>
        <v>1.1262103143501381</v>
      </c>
      <c r="E21" s="358">
        <v>11</v>
      </c>
      <c r="F21" s="614">
        <f>SUM(K27)</f>
        <v>11</v>
      </c>
      <c r="I21" s="762">
        <v>14</v>
      </c>
      <c r="J21" s="14">
        <f t="shared" si="0"/>
        <v>3840</v>
      </c>
      <c r="K21" s="14">
        <f t="shared" si="1"/>
        <v>5820</v>
      </c>
      <c r="L21" s="14">
        <f t="shared" si="2"/>
        <v>0.65979381443298968</v>
      </c>
      <c r="M21" s="14">
        <f t="shared" si="3"/>
        <v>3226</v>
      </c>
      <c r="N21" s="14">
        <f t="shared" si="4"/>
        <v>93</v>
      </c>
      <c r="O21" s="172"/>
      <c r="P21" s="762">
        <v>14</v>
      </c>
      <c r="Q21" s="14">
        <v>3834</v>
      </c>
      <c r="R21" s="14">
        <v>2885</v>
      </c>
      <c r="S21" s="14">
        <f t="shared" si="5"/>
        <v>1.32894280762565</v>
      </c>
      <c r="T21" s="14">
        <v>3331</v>
      </c>
      <c r="U21" s="14">
        <v>91</v>
      </c>
      <c r="V21" s="172"/>
      <c r="W21" s="762">
        <v>14</v>
      </c>
      <c r="X21" s="14">
        <v>3840</v>
      </c>
      <c r="Y21" s="14">
        <v>2935</v>
      </c>
      <c r="Z21" s="14">
        <f t="shared" si="6"/>
        <v>1.3083475298126064</v>
      </c>
      <c r="AA21" s="14">
        <v>3226</v>
      </c>
      <c r="AB21" s="14">
        <v>93</v>
      </c>
    </row>
    <row r="22" spans="2:28" ht="18.75" customHeight="1" x14ac:dyDescent="0.25">
      <c r="B22" s="169" t="s">
        <v>205</v>
      </c>
      <c r="C22" s="354">
        <v>817</v>
      </c>
      <c r="D22" s="356">
        <f>SUM(C22)/C8*100</f>
        <v>0.98513257689942479</v>
      </c>
      <c r="E22" s="358">
        <v>95</v>
      </c>
      <c r="F22" s="166">
        <f>SUM(K18)</f>
        <v>542</v>
      </c>
      <c r="I22" s="762">
        <v>15</v>
      </c>
      <c r="J22" s="14">
        <f t="shared" si="0"/>
        <v>3093</v>
      </c>
      <c r="K22" s="14">
        <f t="shared" si="1"/>
        <v>3709</v>
      </c>
      <c r="L22" s="14">
        <f t="shared" si="2"/>
        <v>0.83391749797789161</v>
      </c>
      <c r="M22" s="14">
        <f t="shared" si="3"/>
        <v>1719</v>
      </c>
      <c r="N22" s="14">
        <f t="shared" si="4"/>
        <v>33</v>
      </c>
      <c r="O22" s="172"/>
      <c r="P22" s="762">
        <v>15</v>
      </c>
      <c r="Q22" s="14">
        <v>3225</v>
      </c>
      <c r="R22" s="14">
        <v>2507</v>
      </c>
      <c r="S22" s="14">
        <f t="shared" si="5"/>
        <v>1.2863980853609893</v>
      </c>
      <c r="T22" s="14">
        <v>2035</v>
      </c>
      <c r="U22" s="14">
        <v>46</v>
      </c>
      <c r="V22" s="172"/>
      <c r="W22" s="762">
        <v>15</v>
      </c>
      <c r="X22" s="14">
        <v>3093</v>
      </c>
      <c r="Y22" s="14">
        <v>1202</v>
      </c>
      <c r="Z22" s="14">
        <f t="shared" si="6"/>
        <v>2.5732113144758735</v>
      </c>
      <c r="AA22" s="14">
        <v>1719</v>
      </c>
      <c r="AB22" s="14">
        <v>33</v>
      </c>
    </row>
    <row r="23" spans="2:28" ht="19.5" customHeight="1" thickBot="1" x14ac:dyDescent="0.3">
      <c r="B23" s="170" t="s">
        <v>206</v>
      </c>
      <c r="C23" s="355">
        <v>672</v>
      </c>
      <c r="D23" s="357">
        <f>SUM(C23)/C8*100</f>
        <v>0.81029264587076311</v>
      </c>
      <c r="E23" s="359">
        <v>22</v>
      </c>
      <c r="F23" s="168">
        <f>SUM(K25)</f>
        <v>637</v>
      </c>
      <c r="I23" s="762">
        <v>16</v>
      </c>
      <c r="J23" s="14">
        <f t="shared" si="0"/>
        <v>1952</v>
      </c>
      <c r="K23" s="14">
        <f t="shared" si="1"/>
        <v>2414</v>
      </c>
      <c r="L23" s="14">
        <f t="shared" si="2"/>
        <v>0.80861640430820214</v>
      </c>
      <c r="M23" s="14">
        <f t="shared" si="3"/>
        <v>2045</v>
      </c>
      <c r="N23" s="14">
        <f t="shared" si="4"/>
        <v>49</v>
      </c>
      <c r="O23" s="172"/>
      <c r="P23" s="762">
        <v>16</v>
      </c>
      <c r="Q23" s="14">
        <v>2272</v>
      </c>
      <c r="R23" s="14">
        <v>966</v>
      </c>
      <c r="S23" s="14">
        <f t="shared" si="5"/>
        <v>2.351966873706004</v>
      </c>
      <c r="T23" s="14">
        <v>1614</v>
      </c>
      <c r="U23" s="14">
        <v>60</v>
      </c>
      <c r="V23" s="172"/>
      <c r="W23" s="762">
        <v>16</v>
      </c>
      <c r="X23" s="14">
        <v>1952</v>
      </c>
      <c r="Y23" s="14">
        <v>1448</v>
      </c>
      <c r="Z23" s="14">
        <f t="shared" si="6"/>
        <v>1.3480662983425415</v>
      </c>
      <c r="AA23" s="14">
        <v>2045</v>
      </c>
      <c r="AB23" s="14">
        <v>49</v>
      </c>
    </row>
    <row r="24" spans="2:28" x14ac:dyDescent="0.25">
      <c r="B24" s="11" t="s">
        <v>429</v>
      </c>
      <c r="I24" s="762">
        <v>17</v>
      </c>
      <c r="J24" s="14">
        <f t="shared" si="0"/>
        <v>1791</v>
      </c>
      <c r="K24" s="14">
        <f t="shared" si="1"/>
        <v>2763</v>
      </c>
      <c r="L24" s="14">
        <f t="shared" si="2"/>
        <v>0.64820846905537455</v>
      </c>
      <c r="M24" s="14">
        <f t="shared" si="3"/>
        <v>1483</v>
      </c>
      <c r="N24" s="14">
        <f t="shared" si="4"/>
        <v>49</v>
      </c>
      <c r="O24" s="172"/>
      <c r="P24" s="762">
        <v>17</v>
      </c>
      <c r="Q24" s="14">
        <v>1836</v>
      </c>
      <c r="R24" s="14">
        <v>1567</v>
      </c>
      <c r="S24" s="14">
        <f t="shared" si="5"/>
        <v>1.171665603063178</v>
      </c>
      <c r="T24" s="14">
        <v>1345</v>
      </c>
      <c r="U24" s="14">
        <v>58</v>
      </c>
      <c r="V24" s="172"/>
      <c r="W24" s="762">
        <v>17</v>
      </c>
      <c r="X24" s="14">
        <v>1791</v>
      </c>
      <c r="Y24" s="14">
        <v>1196</v>
      </c>
      <c r="Z24" s="14">
        <f t="shared" si="6"/>
        <v>1.4974916387959867</v>
      </c>
      <c r="AA24" s="14">
        <v>1483</v>
      </c>
      <c r="AB24" s="14">
        <v>49</v>
      </c>
    </row>
    <row r="25" spans="2:28" x14ac:dyDescent="0.25">
      <c r="I25" s="762">
        <v>18</v>
      </c>
      <c r="J25" s="14">
        <f t="shared" si="0"/>
        <v>672</v>
      </c>
      <c r="K25" s="14">
        <f t="shared" si="1"/>
        <v>637</v>
      </c>
      <c r="L25" s="14">
        <f t="shared" si="2"/>
        <v>1.054945054945055</v>
      </c>
      <c r="M25" s="14">
        <f t="shared" si="3"/>
        <v>579</v>
      </c>
      <c r="N25" s="14">
        <f t="shared" si="4"/>
        <v>22</v>
      </c>
      <c r="O25" s="172"/>
      <c r="P25" s="762">
        <v>18</v>
      </c>
      <c r="Q25" s="14">
        <v>658</v>
      </c>
      <c r="R25" s="14">
        <v>344</v>
      </c>
      <c r="S25" s="14">
        <f t="shared" si="5"/>
        <v>1.9127906976744187</v>
      </c>
      <c r="T25" s="14">
        <v>522</v>
      </c>
      <c r="U25" s="14">
        <v>24</v>
      </c>
      <c r="V25" s="172"/>
      <c r="W25" s="762">
        <v>18</v>
      </c>
      <c r="X25" s="14">
        <v>672</v>
      </c>
      <c r="Y25" s="14">
        <v>293</v>
      </c>
      <c r="Z25" s="14">
        <f t="shared" si="6"/>
        <v>2.2935153583617747</v>
      </c>
      <c r="AA25" s="14">
        <v>579</v>
      </c>
      <c r="AB25" s="14">
        <v>22</v>
      </c>
    </row>
    <row r="26" spans="2:28" x14ac:dyDescent="0.25">
      <c r="I26" s="762">
        <v>19</v>
      </c>
      <c r="J26" s="14">
        <f t="shared" si="0"/>
        <v>4089</v>
      </c>
      <c r="K26" s="14">
        <f t="shared" si="1"/>
        <v>1925</v>
      </c>
      <c r="L26" s="14">
        <f t="shared" si="2"/>
        <v>2.1241558441558444</v>
      </c>
      <c r="M26" s="14">
        <f t="shared" si="3"/>
        <v>2589</v>
      </c>
      <c r="N26" s="14">
        <f t="shared" si="4"/>
        <v>117</v>
      </c>
      <c r="O26" s="172"/>
      <c r="P26" s="762">
        <v>19</v>
      </c>
      <c r="Q26" s="14">
        <v>4065</v>
      </c>
      <c r="R26" s="14">
        <v>993</v>
      </c>
      <c r="S26" s="14">
        <f t="shared" si="5"/>
        <v>4.0936555891238671</v>
      </c>
      <c r="T26" s="14">
        <v>2431</v>
      </c>
      <c r="U26" s="14">
        <v>119</v>
      </c>
      <c r="V26" s="172"/>
      <c r="W26" s="762">
        <v>19</v>
      </c>
      <c r="X26" s="14">
        <v>4089</v>
      </c>
      <c r="Y26" s="14">
        <v>932</v>
      </c>
      <c r="Z26" s="14">
        <f t="shared" si="6"/>
        <v>4.3873390557939915</v>
      </c>
      <c r="AA26" s="14">
        <v>2589</v>
      </c>
      <c r="AB26" s="14">
        <v>117</v>
      </c>
    </row>
    <row r="27" spans="2:28" x14ac:dyDescent="0.25">
      <c r="I27" s="762">
        <v>20</v>
      </c>
      <c r="J27" s="14">
        <f t="shared" si="0"/>
        <v>934</v>
      </c>
      <c r="K27" s="14">
        <f t="shared" si="1"/>
        <v>11</v>
      </c>
      <c r="L27" s="14">
        <f t="shared" si="2"/>
        <v>84.909090909090907</v>
      </c>
      <c r="M27" s="14">
        <f t="shared" si="3"/>
        <v>779</v>
      </c>
      <c r="N27" s="14">
        <f t="shared" si="4"/>
        <v>11</v>
      </c>
      <c r="O27" s="172"/>
      <c r="P27" s="762">
        <v>20</v>
      </c>
      <c r="Q27" s="14">
        <v>822</v>
      </c>
      <c r="R27" s="14">
        <v>10</v>
      </c>
      <c r="S27" s="14">
        <f t="shared" si="5"/>
        <v>82.2</v>
      </c>
      <c r="T27" s="14">
        <v>627</v>
      </c>
      <c r="U27" s="14">
        <v>9</v>
      </c>
      <c r="V27" s="172"/>
      <c r="W27" s="762">
        <v>20</v>
      </c>
      <c r="X27" s="14">
        <v>934</v>
      </c>
      <c r="Y27" s="14">
        <v>1</v>
      </c>
      <c r="Z27" s="14">
        <f t="shared" si="6"/>
        <v>934</v>
      </c>
      <c r="AA27" s="14">
        <v>779</v>
      </c>
      <c r="AB27" s="14">
        <v>11</v>
      </c>
    </row>
    <row r="28" spans="2:28" x14ac:dyDescent="0.25">
      <c r="I28" s="762">
        <v>21</v>
      </c>
      <c r="J28" s="14">
        <f t="shared" si="0"/>
        <v>2</v>
      </c>
      <c r="K28" s="14">
        <f t="shared" si="1"/>
        <v>0</v>
      </c>
      <c r="L28" s="14" t="e">
        <f t="shared" si="2"/>
        <v>#DIV/0!</v>
      </c>
      <c r="M28" s="14">
        <f t="shared" si="3"/>
        <v>0</v>
      </c>
      <c r="N28" s="14">
        <f t="shared" si="4"/>
        <v>0</v>
      </c>
      <c r="O28" s="172"/>
      <c r="P28" s="762">
        <v>21</v>
      </c>
      <c r="Q28" s="14">
        <v>2</v>
      </c>
      <c r="R28" s="14">
        <v>0</v>
      </c>
      <c r="S28" s="14" t="e">
        <f t="shared" si="5"/>
        <v>#DIV/0!</v>
      </c>
      <c r="T28" s="14">
        <v>1</v>
      </c>
      <c r="U28" s="14">
        <v>0</v>
      </c>
      <c r="V28" s="172"/>
      <c r="W28" s="762">
        <v>21</v>
      </c>
      <c r="X28" s="14">
        <v>2</v>
      </c>
      <c r="Y28" s="14">
        <v>0</v>
      </c>
      <c r="Z28" s="14" t="e">
        <f t="shared" si="6"/>
        <v>#DIV/0!</v>
      </c>
      <c r="AA28" s="14">
        <v>0</v>
      </c>
      <c r="AB28" s="14">
        <v>0</v>
      </c>
    </row>
    <row r="29" spans="2:28" x14ac:dyDescent="0.25">
      <c r="I29" s="762">
        <v>22</v>
      </c>
      <c r="J29" s="14">
        <f t="shared" si="0"/>
        <v>6772</v>
      </c>
      <c r="K29" s="14">
        <f t="shared" si="1"/>
        <v>0</v>
      </c>
      <c r="L29" s="14" t="e">
        <f t="shared" si="2"/>
        <v>#DIV/0!</v>
      </c>
      <c r="M29" s="14">
        <f t="shared" si="3"/>
        <v>6165</v>
      </c>
      <c r="N29" s="14">
        <f t="shared" si="4"/>
        <v>94</v>
      </c>
      <c r="O29" s="172"/>
      <c r="P29" s="762">
        <v>22</v>
      </c>
      <c r="Q29" s="14">
        <v>5828</v>
      </c>
      <c r="R29" s="14">
        <v>0</v>
      </c>
      <c r="S29" s="14" t="e">
        <f t="shared" si="5"/>
        <v>#DIV/0!</v>
      </c>
      <c r="T29" s="14">
        <v>5010</v>
      </c>
      <c r="U29" s="14">
        <v>102</v>
      </c>
      <c r="V29" s="172"/>
      <c r="W29" s="762">
        <v>22</v>
      </c>
      <c r="X29" s="14">
        <v>6772</v>
      </c>
      <c r="Y29" s="775">
        <v>0</v>
      </c>
      <c r="Z29" s="14" t="e">
        <f t="shared" si="6"/>
        <v>#DIV/0!</v>
      </c>
      <c r="AA29" s="14">
        <v>6165</v>
      </c>
      <c r="AB29" s="14">
        <v>94</v>
      </c>
    </row>
    <row r="30" spans="2:28" x14ac:dyDescent="0.25">
      <c r="I30" s="762">
        <v>23</v>
      </c>
      <c r="J30" s="14">
        <f t="shared" si="0"/>
        <v>69871</v>
      </c>
      <c r="K30" s="14">
        <f t="shared" si="1"/>
        <v>61339</v>
      </c>
      <c r="L30" s="14">
        <f t="shared" si="2"/>
        <v>1.13909584440568</v>
      </c>
      <c r="M30" s="14">
        <f t="shared" si="3"/>
        <v>50708</v>
      </c>
      <c r="N30" s="14">
        <f t="shared" si="4"/>
        <v>3039</v>
      </c>
      <c r="O30" s="172"/>
      <c r="P30" s="762">
        <v>23</v>
      </c>
      <c r="Q30" s="14">
        <v>68616</v>
      </c>
      <c r="R30" s="14">
        <v>34330</v>
      </c>
      <c r="S30" s="14">
        <f t="shared" si="5"/>
        <v>1.9987183221672007</v>
      </c>
      <c r="T30" s="14">
        <v>48094</v>
      </c>
      <c r="U30" s="14">
        <v>3293</v>
      </c>
      <c r="V30" s="172"/>
      <c r="W30" s="762">
        <v>23</v>
      </c>
      <c r="X30" s="14">
        <v>69871</v>
      </c>
      <c r="Y30" s="14">
        <v>27009</v>
      </c>
      <c r="Z30" s="14">
        <f t="shared" si="6"/>
        <v>2.5869524973157096</v>
      </c>
      <c r="AA30" s="14">
        <v>50708</v>
      </c>
      <c r="AB30" s="14">
        <v>3039</v>
      </c>
    </row>
    <row r="31" spans="2:28" x14ac:dyDescent="0.25">
      <c r="I31" s="762">
        <v>24</v>
      </c>
      <c r="J31" s="14">
        <f t="shared" si="0"/>
        <v>13062</v>
      </c>
      <c r="K31" s="14">
        <f t="shared" si="1"/>
        <v>0</v>
      </c>
      <c r="L31" s="14" t="e">
        <f t="shared" si="2"/>
        <v>#DIV/0!</v>
      </c>
      <c r="M31" s="14">
        <f t="shared" si="3"/>
        <v>10213</v>
      </c>
      <c r="N31" s="14">
        <f t="shared" si="4"/>
        <v>0</v>
      </c>
      <c r="O31" s="172"/>
      <c r="P31" s="762">
        <v>24</v>
      </c>
      <c r="Q31" s="14">
        <v>12990</v>
      </c>
      <c r="R31" s="14">
        <v>0</v>
      </c>
      <c r="S31" s="14" t="e">
        <f t="shared" si="5"/>
        <v>#DIV/0!</v>
      </c>
      <c r="T31" s="14">
        <v>8349</v>
      </c>
      <c r="U31" s="14">
        <v>0</v>
      </c>
      <c r="V31" s="172"/>
      <c r="W31" s="762">
        <v>24</v>
      </c>
      <c r="X31" s="14">
        <v>13062</v>
      </c>
      <c r="Y31" s="775">
        <v>0</v>
      </c>
      <c r="Z31" s="14" t="e">
        <f t="shared" si="6"/>
        <v>#DIV/0!</v>
      </c>
      <c r="AA31" s="14">
        <v>10213</v>
      </c>
      <c r="AB31" s="775">
        <v>0</v>
      </c>
    </row>
    <row r="32" spans="2:28" x14ac:dyDescent="0.25">
      <c r="I32" s="762">
        <v>25</v>
      </c>
      <c r="J32" s="14">
        <f t="shared" si="0"/>
        <v>82933</v>
      </c>
      <c r="K32" s="14">
        <f t="shared" si="1"/>
        <v>61339</v>
      </c>
      <c r="L32" s="14">
        <f t="shared" si="2"/>
        <v>1.352043561192716</v>
      </c>
      <c r="M32" s="14">
        <f t="shared" si="3"/>
        <v>60921</v>
      </c>
      <c r="N32" s="14">
        <f t="shared" si="4"/>
        <v>3039</v>
      </c>
      <c r="O32" s="172"/>
      <c r="P32" s="762">
        <v>25</v>
      </c>
      <c r="Q32" s="14">
        <v>81606</v>
      </c>
      <c r="R32" s="14">
        <v>34330</v>
      </c>
      <c r="S32" s="14">
        <f t="shared" si="5"/>
        <v>2.3771045732595399</v>
      </c>
      <c r="T32" s="14">
        <v>56443</v>
      </c>
      <c r="U32" s="14">
        <v>3293</v>
      </c>
      <c r="V32" s="172"/>
      <c r="W32" s="762">
        <v>25</v>
      </c>
      <c r="X32" s="14">
        <v>82933</v>
      </c>
      <c r="Y32" s="14">
        <v>27009</v>
      </c>
      <c r="Z32" s="14">
        <f t="shared" si="6"/>
        <v>3.070569069569403</v>
      </c>
      <c r="AA32" s="14">
        <v>60921</v>
      </c>
      <c r="AB32" s="14">
        <v>3039</v>
      </c>
    </row>
  </sheetData>
  <sortState ref="B10:F24">
    <sortCondition descending="1" ref="D10:D24"/>
  </sortState>
  <mergeCells count="5">
    <mergeCell ref="B3:F3"/>
    <mergeCell ref="B4:F4"/>
    <mergeCell ref="B2:F2"/>
    <mergeCell ref="D6:D7"/>
    <mergeCell ref="F6:F7"/>
  </mergeCells>
  <printOptions horizontalCentered="1"/>
  <pageMargins left="0.6692913385826772" right="0.6692913385826772" top="1.3779527559055118" bottom="0" header="0.31496062992125984" footer="0.31496062992125984"/>
  <pageSetup paperSize="9" scale="8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G60"/>
  <sheetViews>
    <sheetView workbookViewId="0">
      <selection activeCell="B1" sqref="B1"/>
    </sheetView>
  </sheetViews>
  <sheetFormatPr defaultRowHeight="15" x14ac:dyDescent="0.25"/>
  <cols>
    <col min="1" max="1" width="3.5703125" style="11" customWidth="1"/>
    <col min="2" max="2" width="68.5703125" style="11" customWidth="1"/>
    <col min="3" max="3" width="7.7109375" style="11" customWidth="1"/>
    <col min="4" max="4" width="13" style="11" customWidth="1"/>
    <col min="5" max="5" width="11" style="11" customWidth="1"/>
    <col min="6" max="6" width="14.28515625" style="11" customWidth="1"/>
    <col min="7" max="7" width="12.42578125" style="11" customWidth="1"/>
    <col min="8" max="16384" width="9.140625" style="11"/>
  </cols>
  <sheetData>
    <row r="2" spans="2:7" ht="16.5" customHeight="1" x14ac:dyDescent="0.25">
      <c r="B2" s="1079" t="s">
        <v>480</v>
      </c>
      <c r="C2" s="1079"/>
      <c r="D2" s="1079"/>
      <c r="E2" s="1079"/>
      <c r="F2" s="1079"/>
      <c r="G2" s="1079"/>
    </row>
    <row r="3" spans="2:7" ht="16.5" customHeight="1" x14ac:dyDescent="0.25">
      <c r="B3" s="1077" t="s">
        <v>493</v>
      </c>
      <c r="C3" s="1077"/>
      <c r="D3" s="1077"/>
      <c r="E3" s="1077"/>
      <c r="F3" s="1077"/>
      <c r="G3" s="1077"/>
    </row>
    <row r="4" spans="2:7" ht="14.25" customHeight="1" x14ac:dyDescent="0.25">
      <c r="B4" s="1078" t="s">
        <v>479</v>
      </c>
      <c r="C4" s="1078"/>
      <c r="D4" s="1078"/>
      <c r="E4" s="1078"/>
      <c r="F4" s="1078"/>
      <c r="G4" s="1078"/>
    </row>
    <row r="5" spans="2:7" ht="12" customHeight="1" thickBot="1" x14ac:dyDescent="0.3">
      <c r="D5" s="164"/>
    </row>
    <row r="6" spans="2:7" ht="45" customHeight="1" x14ac:dyDescent="0.25">
      <c r="B6" s="377" t="s">
        <v>143</v>
      </c>
      <c r="C6" s="1080" t="s">
        <v>446</v>
      </c>
      <c r="D6" s="378" t="s">
        <v>296</v>
      </c>
      <c r="E6" s="1080" t="s">
        <v>447</v>
      </c>
      <c r="F6" s="379" t="s">
        <v>300</v>
      </c>
      <c r="G6" s="779" t="s">
        <v>448</v>
      </c>
    </row>
    <row r="7" spans="2:7" ht="30" customHeight="1" thickBot="1" x14ac:dyDescent="0.3">
      <c r="B7" s="408"/>
      <c r="C7" s="1081"/>
      <c r="D7" s="409" t="s">
        <v>398</v>
      </c>
      <c r="E7" s="1081"/>
      <c r="F7" s="776" t="s">
        <v>299</v>
      </c>
      <c r="G7" s="784" t="s">
        <v>481</v>
      </c>
    </row>
    <row r="8" spans="2:7" ht="30.75" customHeight="1" thickBot="1" x14ac:dyDescent="0.3">
      <c r="B8" s="785" t="s">
        <v>65</v>
      </c>
      <c r="C8" s="786"/>
      <c r="D8" s="787">
        <f>SUM(D10,D12,D14,D16,D18,D20,D22,D24,D26,D28,D30,D32,D34,D36,D38,D40,D42,D44,D46,D48,D50,D52,D56)</f>
        <v>82933</v>
      </c>
      <c r="E8" s="788">
        <f>SUM(E10,E12,E14,E16,E18,E20,E22,E24,E26,E28,E30,E32,E34,E36,E38,E40,E42,E44,E46,E48,E50,E52,E56)</f>
        <v>99.999999999999986</v>
      </c>
      <c r="F8" s="789">
        <f>SUM(F10,F12,F14,F16,F18,F20,F22,F24,F26,F28,F30,F32,F34,F36,F38,F40,F42,F44,F46,F48,F50,F52,F56)</f>
        <v>3039</v>
      </c>
      <c r="G8" s="790">
        <f>SUM(G10,G12,G14,G16,G18,G20,G22,G24,G26,G28,G30,G32,G34,G36,G38,G40,G42,G44,G46,G48,G50,G52,G56)</f>
        <v>61339</v>
      </c>
    </row>
    <row r="9" spans="2:7" ht="25.5" customHeight="1" thickBot="1" x14ac:dyDescent="0.3">
      <c r="B9" s="791" t="s">
        <v>449</v>
      </c>
      <c r="C9" s="792"/>
      <c r="D9" s="793"/>
      <c r="E9" s="777"/>
      <c r="F9" s="793"/>
      <c r="G9" s="794"/>
    </row>
    <row r="10" spans="2:7" ht="11.25" customHeight="1" x14ac:dyDescent="0.25">
      <c r="B10" s="1084" t="s">
        <v>450</v>
      </c>
      <c r="C10" s="795" t="s">
        <v>451</v>
      </c>
      <c r="D10" s="796">
        <v>2591</v>
      </c>
      <c r="E10" s="797">
        <f>SUM(D10/D8*100)</f>
        <v>3.1242086985880166</v>
      </c>
      <c r="F10" s="798">
        <v>72</v>
      </c>
      <c r="G10" s="799">
        <f>SUM('T.XXII A'!K8)</f>
        <v>519</v>
      </c>
    </row>
    <row r="11" spans="2:7" ht="12.75" customHeight="1" thickBot="1" x14ac:dyDescent="0.3">
      <c r="B11" s="1085"/>
      <c r="C11" s="800" t="s">
        <v>452</v>
      </c>
      <c r="D11" s="838">
        <v>1100</v>
      </c>
      <c r="E11" s="839"/>
      <c r="F11" s="840">
        <v>25</v>
      </c>
      <c r="G11" s="841" t="s">
        <v>128</v>
      </c>
    </row>
    <row r="12" spans="2:7" ht="12" customHeight="1" x14ac:dyDescent="0.25">
      <c r="B12" s="1084" t="s">
        <v>453</v>
      </c>
      <c r="C12" s="795" t="s">
        <v>451</v>
      </c>
      <c r="D12" s="842">
        <v>147</v>
      </c>
      <c r="E12" s="797">
        <f>SUM(D12/D8*100)</f>
        <v>0.17725151628422944</v>
      </c>
      <c r="F12" s="798">
        <v>9</v>
      </c>
      <c r="G12" s="799">
        <f>SUM('T.XXII A'!K9)</f>
        <v>76</v>
      </c>
    </row>
    <row r="13" spans="2:7" ht="12.75" customHeight="1" thickBot="1" x14ac:dyDescent="0.3">
      <c r="B13" s="1085"/>
      <c r="C13" s="800" t="s">
        <v>452</v>
      </c>
      <c r="D13" s="355">
        <v>30</v>
      </c>
      <c r="E13" s="839"/>
      <c r="F13" s="359">
        <v>5</v>
      </c>
      <c r="G13" s="843" t="s">
        <v>128</v>
      </c>
    </row>
    <row r="14" spans="2:7" ht="13.5" customHeight="1" x14ac:dyDescent="0.25">
      <c r="B14" s="1084" t="s">
        <v>454</v>
      </c>
      <c r="C14" s="795" t="s">
        <v>451</v>
      </c>
      <c r="D14" s="842">
        <v>13358</v>
      </c>
      <c r="E14" s="797">
        <f>SUM(D14/D8*100)</f>
        <v>16.106977921936984</v>
      </c>
      <c r="F14" s="798">
        <v>899</v>
      </c>
      <c r="G14" s="799">
        <f>SUM('T.XXII A'!K10)</f>
        <v>12870</v>
      </c>
    </row>
    <row r="15" spans="2:7" ht="14.25" customHeight="1" thickBot="1" x14ac:dyDescent="0.3">
      <c r="B15" s="1085"/>
      <c r="C15" s="800" t="s">
        <v>452</v>
      </c>
      <c r="D15" s="355">
        <v>6249</v>
      </c>
      <c r="E15" s="839"/>
      <c r="F15" s="359">
        <v>434</v>
      </c>
      <c r="G15" s="843" t="s">
        <v>128</v>
      </c>
    </row>
    <row r="16" spans="2:7" ht="12.75" customHeight="1" x14ac:dyDescent="0.25">
      <c r="B16" s="1087" t="s">
        <v>455</v>
      </c>
      <c r="C16" s="795" t="s">
        <v>451</v>
      </c>
      <c r="D16" s="842">
        <v>120</v>
      </c>
      <c r="E16" s="797">
        <f>SUM(D16/D8*100)</f>
        <v>0.14469511533406484</v>
      </c>
      <c r="F16" s="798">
        <v>12</v>
      </c>
      <c r="G16" s="799">
        <f>SUM('T.XXII A'!K11)</f>
        <v>93</v>
      </c>
    </row>
    <row r="17" spans="2:7" ht="12" customHeight="1" thickBot="1" x14ac:dyDescent="0.3">
      <c r="B17" s="1085"/>
      <c r="C17" s="800" t="s">
        <v>452</v>
      </c>
      <c r="D17" s="355">
        <v>36</v>
      </c>
      <c r="E17" s="839"/>
      <c r="F17" s="359">
        <v>4</v>
      </c>
      <c r="G17" s="843" t="s">
        <v>128</v>
      </c>
    </row>
    <row r="18" spans="2:7" ht="12.75" customHeight="1" x14ac:dyDescent="0.25">
      <c r="B18" s="1087" t="s">
        <v>456</v>
      </c>
      <c r="C18" s="795" t="s">
        <v>451</v>
      </c>
      <c r="D18" s="842">
        <v>569</v>
      </c>
      <c r="E18" s="797">
        <f>SUM(D18/D8*100)</f>
        <v>0.68609600520902414</v>
      </c>
      <c r="F18" s="798">
        <v>21</v>
      </c>
      <c r="G18" s="799">
        <f>SUM('T.XXII A'!K12)</f>
        <v>575</v>
      </c>
    </row>
    <row r="19" spans="2:7" ht="12" customHeight="1" thickBot="1" x14ac:dyDescent="0.3">
      <c r="B19" s="1085"/>
      <c r="C19" s="800" t="s">
        <v>452</v>
      </c>
      <c r="D19" s="355">
        <v>168</v>
      </c>
      <c r="E19" s="839"/>
      <c r="F19" s="359">
        <v>11</v>
      </c>
      <c r="G19" s="843" t="s">
        <v>128</v>
      </c>
    </row>
    <row r="20" spans="2:7" ht="12.75" customHeight="1" x14ac:dyDescent="0.25">
      <c r="B20" s="1084" t="s">
        <v>457</v>
      </c>
      <c r="C20" s="795" t="s">
        <v>451</v>
      </c>
      <c r="D20" s="842">
        <v>7766</v>
      </c>
      <c r="E20" s="797">
        <f>SUM(D20/D8*100)</f>
        <v>9.3641855473695639</v>
      </c>
      <c r="F20" s="798">
        <v>291</v>
      </c>
      <c r="G20" s="799">
        <f>SUM('T.XXII A'!K13)</f>
        <v>10375</v>
      </c>
    </row>
    <row r="21" spans="2:7" ht="12.75" customHeight="1" thickBot="1" x14ac:dyDescent="0.3">
      <c r="B21" s="1085"/>
      <c r="C21" s="800" t="s">
        <v>452</v>
      </c>
      <c r="D21" s="355">
        <v>1145</v>
      </c>
      <c r="E21" s="839"/>
      <c r="F21" s="359">
        <v>67</v>
      </c>
      <c r="G21" s="843" t="s">
        <v>128</v>
      </c>
    </row>
    <row r="22" spans="2:7" ht="12.75" customHeight="1" x14ac:dyDescent="0.25">
      <c r="B22" s="1084" t="s">
        <v>458</v>
      </c>
      <c r="C22" s="795" t="s">
        <v>451</v>
      </c>
      <c r="D22" s="842">
        <v>13723</v>
      </c>
      <c r="E22" s="797">
        <f>SUM(D22/D8*100)</f>
        <v>16.5470922310781</v>
      </c>
      <c r="F22" s="798">
        <v>785</v>
      </c>
      <c r="G22" s="799">
        <f>SUM('T.XXII A'!K14)</f>
        <v>10125</v>
      </c>
    </row>
    <row r="23" spans="2:7" ht="11.25" customHeight="1" thickBot="1" x14ac:dyDescent="0.3">
      <c r="B23" s="1086"/>
      <c r="C23" s="800" t="s">
        <v>452</v>
      </c>
      <c r="D23" s="355">
        <v>9640</v>
      </c>
      <c r="E23" s="839"/>
      <c r="F23" s="359">
        <v>571</v>
      </c>
      <c r="G23" s="843" t="s">
        <v>128</v>
      </c>
    </row>
    <row r="24" spans="2:7" ht="12" customHeight="1" x14ac:dyDescent="0.25">
      <c r="B24" s="1084" t="s">
        <v>459</v>
      </c>
      <c r="C24" s="795" t="s">
        <v>451</v>
      </c>
      <c r="D24" s="842">
        <v>2851</v>
      </c>
      <c r="E24" s="797">
        <f>SUM(D24/D8*100)</f>
        <v>3.4377147818118239</v>
      </c>
      <c r="F24" s="845">
        <v>105</v>
      </c>
      <c r="G24" s="799">
        <f>SUM('T.XXII A'!K15)</f>
        <v>2810</v>
      </c>
    </row>
    <row r="25" spans="2:7" ht="12.75" customHeight="1" thickBot="1" x14ac:dyDescent="0.3">
      <c r="B25" s="1086"/>
      <c r="C25" s="800" t="s">
        <v>452</v>
      </c>
      <c r="D25" s="143">
        <v>2327</v>
      </c>
      <c r="E25" s="801"/>
      <c r="F25" s="143">
        <v>91</v>
      </c>
      <c r="G25" s="802" t="s">
        <v>128</v>
      </c>
    </row>
    <row r="26" spans="2:7" x14ac:dyDescent="0.25">
      <c r="B26" s="1084" t="s">
        <v>460</v>
      </c>
      <c r="C26" s="795" t="s">
        <v>451</v>
      </c>
      <c r="D26" s="846">
        <v>1944</v>
      </c>
      <c r="E26" s="797">
        <f>SUM(D26/D8*100)</f>
        <v>2.3440608684118507</v>
      </c>
      <c r="F26" s="846">
        <v>113</v>
      </c>
      <c r="G26" s="799">
        <f>SUM('T.XXII A'!K16)</f>
        <v>2740</v>
      </c>
    </row>
    <row r="27" spans="2:7" ht="12" customHeight="1" thickBot="1" x14ac:dyDescent="0.3">
      <c r="B27" s="1086"/>
      <c r="C27" s="800" t="s">
        <v>452</v>
      </c>
      <c r="D27" s="143">
        <v>654</v>
      </c>
      <c r="E27" s="801"/>
      <c r="F27" s="143">
        <v>40</v>
      </c>
      <c r="G27" s="802" t="s">
        <v>128</v>
      </c>
    </row>
    <row r="28" spans="2:7" ht="12" customHeight="1" x14ac:dyDescent="0.25">
      <c r="B28" s="1088" t="s">
        <v>461</v>
      </c>
      <c r="C28" s="795" t="s">
        <v>451</v>
      </c>
      <c r="D28" s="846">
        <v>525</v>
      </c>
      <c r="E28" s="797">
        <f>SUM(D28/D8*100)</f>
        <v>0.63304112958653369</v>
      </c>
      <c r="F28" s="846">
        <v>47</v>
      </c>
      <c r="G28" s="799">
        <f>SUM('T.XXII A'!K17)</f>
        <v>600</v>
      </c>
    </row>
    <row r="29" spans="2:7" ht="12.75" customHeight="1" thickBot="1" x14ac:dyDescent="0.3">
      <c r="B29" s="1086"/>
      <c r="C29" s="800" t="s">
        <v>452</v>
      </c>
      <c r="D29" s="143">
        <v>261</v>
      </c>
      <c r="E29" s="801"/>
      <c r="F29" s="143">
        <v>22</v>
      </c>
      <c r="G29" s="802" t="s">
        <v>128</v>
      </c>
    </row>
    <row r="30" spans="2:7" ht="12.75" customHeight="1" x14ac:dyDescent="0.25">
      <c r="B30" s="1088" t="s">
        <v>462</v>
      </c>
      <c r="C30" s="795" t="s">
        <v>451</v>
      </c>
      <c r="D30" s="846">
        <v>817</v>
      </c>
      <c r="E30" s="797">
        <f>SUM(D30/D8*100)</f>
        <v>0.98513257689942479</v>
      </c>
      <c r="F30" s="846">
        <v>95</v>
      </c>
      <c r="G30" s="799">
        <f>SUM('T.XXII A'!K18)</f>
        <v>542</v>
      </c>
    </row>
    <row r="31" spans="2:7" ht="12" customHeight="1" thickBot="1" x14ac:dyDescent="0.3">
      <c r="B31" s="1086"/>
      <c r="C31" s="800" t="s">
        <v>452</v>
      </c>
      <c r="D31" s="143">
        <v>631</v>
      </c>
      <c r="E31" s="801"/>
      <c r="F31" s="143">
        <v>75</v>
      </c>
      <c r="G31" s="802" t="s">
        <v>128</v>
      </c>
    </row>
    <row r="32" spans="2:7" ht="12" customHeight="1" x14ac:dyDescent="0.25">
      <c r="B32" s="1084" t="s">
        <v>463</v>
      </c>
      <c r="C32" s="795" t="s">
        <v>451</v>
      </c>
      <c r="D32" s="846">
        <v>466</v>
      </c>
      <c r="E32" s="797">
        <f>SUM(D32/D8*100)</f>
        <v>0.56189936454728517</v>
      </c>
      <c r="F32" s="846">
        <v>23</v>
      </c>
      <c r="G32" s="799">
        <f>SUM('T.XXII A'!K19)</f>
        <v>608</v>
      </c>
    </row>
    <row r="33" spans="2:7" ht="12.75" customHeight="1" thickBot="1" x14ac:dyDescent="0.3">
      <c r="B33" s="1086"/>
      <c r="C33" s="800" t="s">
        <v>452</v>
      </c>
      <c r="D33" s="143">
        <v>265</v>
      </c>
      <c r="E33" s="801"/>
      <c r="F33" s="143">
        <v>13</v>
      </c>
      <c r="G33" s="802" t="s">
        <v>128</v>
      </c>
    </row>
    <row r="34" spans="2:7" x14ac:dyDescent="0.25">
      <c r="B34" s="1084" t="s">
        <v>464</v>
      </c>
      <c r="C34" s="795" t="s">
        <v>451</v>
      </c>
      <c r="D34" s="846">
        <v>1849</v>
      </c>
      <c r="E34" s="797">
        <f>SUM(D34/D8*100)</f>
        <v>2.2295105687723824</v>
      </c>
      <c r="F34" s="846">
        <v>99</v>
      </c>
      <c r="G34" s="799">
        <f>SUM('T.XXII A'!K20)</f>
        <v>2127</v>
      </c>
    </row>
    <row r="35" spans="2:7" ht="12.75" customHeight="1" thickBot="1" x14ac:dyDescent="0.3">
      <c r="B35" s="1086"/>
      <c r="C35" s="800" t="s">
        <v>452</v>
      </c>
      <c r="D35" s="143">
        <v>1124</v>
      </c>
      <c r="E35" s="801"/>
      <c r="F35" s="143">
        <v>62</v>
      </c>
      <c r="G35" s="802" t="s">
        <v>128</v>
      </c>
    </row>
    <row r="36" spans="2:7" ht="12" customHeight="1" x14ac:dyDescent="0.25">
      <c r="B36" s="1084" t="s">
        <v>465</v>
      </c>
      <c r="C36" s="795" t="s">
        <v>451</v>
      </c>
      <c r="D36" s="846">
        <v>3840</v>
      </c>
      <c r="E36" s="797">
        <f>SUM(D36/D8*100)</f>
        <v>4.630243690690075</v>
      </c>
      <c r="F36" s="846">
        <v>93</v>
      </c>
      <c r="G36" s="799">
        <f>SUM('T.XXII A'!K21)</f>
        <v>5820</v>
      </c>
    </row>
    <row r="37" spans="2:7" ht="12.75" customHeight="1" thickBot="1" x14ac:dyDescent="0.3">
      <c r="B37" s="1086"/>
      <c r="C37" s="800" t="s">
        <v>452</v>
      </c>
      <c r="D37" s="143">
        <v>2143</v>
      </c>
      <c r="E37" s="801"/>
      <c r="F37" s="143">
        <v>46</v>
      </c>
      <c r="G37" s="802" t="s">
        <v>128</v>
      </c>
    </row>
    <row r="38" spans="2:7" ht="12.75" customHeight="1" x14ac:dyDescent="0.25">
      <c r="B38" s="1084" t="s">
        <v>466</v>
      </c>
      <c r="C38" s="795" t="s">
        <v>451</v>
      </c>
      <c r="D38" s="846">
        <v>3093</v>
      </c>
      <c r="E38" s="797">
        <f>SUM(D38/D8*100)</f>
        <v>3.7295165977355218</v>
      </c>
      <c r="F38" s="846">
        <v>33</v>
      </c>
      <c r="G38" s="799">
        <f>SUM('T.XXII A'!K22)</f>
        <v>3709</v>
      </c>
    </row>
    <row r="39" spans="2:7" ht="12.75" customHeight="1" thickBot="1" x14ac:dyDescent="0.3">
      <c r="B39" s="1086"/>
      <c r="C39" s="800" t="s">
        <v>452</v>
      </c>
      <c r="D39" s="143">
        <v>1166</v>
      </c>
      <c r="E39" s="801"/>
      <c r="F39" s="143">
        <v>13</v>
      </c>
      <c r="G39" s="802" t="s">
        <v>128</v>
      </c>
    </row>
    <row r="40" spans="2:7" ht="12" customHeight="1" x14ac:dyDescent="0.25">
      <c r="B40" s="1084" t="s">
        <v>467</v>
      </c>
      <c r="C40" s="795" t="s">
        <v>451</v>
      </c>
      <c r="D40" s="846">
        <v>1952</v>
      </c>
      <c r="E40" s="797">
        <f>SUM(D40/D8*100)</f>
        <v>2.3537072094341216</v>
      </c>
      <c r="F40" s="846">
        <v>49</v>
      </c>
      <c r="G40" s="799">
        <f>SUM('T.XXII A'!K23)</f>
        <v>2414</v>
      </c>
    </row>
    <row r="41" spans="2:7" ht="12.75" customHeight="1" thickBot="1" x14ac:dyDescent="0.3">
      <c r="B41" s="1086"/>
      <c r="C41" s="800" t="s">
        <v>452</v>
      </c>
      <c r="D41" s="143">
        <v>1613</v>
      </c>
      <c r="E41" s="801"/>
      <c r="F41" s="143">
        <v>38</v>
      </c>
      <c r="G41" s="802" t="s">
        <v>128</v>
      </c>
    </row>
    <row r="42" spans="2:7" ht="12.75" customHeight="1" x14ac:dyDescent="0.25">
      <c r="B42" s="1084" t="s">
        <v>468</v>
      </c>
      <c r="C42" s="795" t="s">
        <v>451</v>
      </c>
      <c r="D42" s="846">
        <v>1791</v>
      </c>
      <c r="E42" s="797">
        <f>SUM(D42/D8*100)</f>
        <v>2.1595745963609176</v>
      </c>
      <c r="F42" s="846">
        <v>49</v>
      </c>
      <c r="G42" s="799">
        <f>SUM('T.XXII A'!K24)</f>
        <v>2763</v>
      </c>
    </row>
    <row r="43" spans="2:7" ht="12.75" customHeight="1" thickBot="1" x14ac:dyDescent="0.3">
      <c r="B43" s="1086"/>
      <c r="C43" s="800" t="s">
        <v>452</v>
      </c>
      <c r="D43" s="143">
        <v>1429</v>
      </c>
      <c r="E43" s="801"/>
      <c r="F43" s="143">
        <v>35</v>
      </c>
      <c r="G43" s="802" t="s">
        <v>128</v>
      </c>
    </row>
    <row r="44" spans="2:7" ht="12.75" customHeight="1" x14ac:dyDescent="0.25">
      <c r="B44" s="1084" t="s">
        <v>469</v>
      </c>
      <c r="C44" s="795" t="s">
        <v>451</v>
      </c>
      <c r="D44" s="846">
        <v>672</v>
      </c>
      <c r="E44" s="797">
        <f>SUM(D44/D8*100)</f>
        <v>0.81029264587076311</v>
      </c>
      <c r="F44" s="846">
        <v>22</v>
      </c>
      <c r="G44" s="799">
        <f>SUM('T.XXII A'!K25)</f>
        <v>637</v>
      </c>
    </row>
    <row r="45" spans="2:7" ht="11.25" customHeight="1" thickBot="1" x14ac:dyDescent="0.3">
      <c r="B45" s="1086"/>
      <c r="C45" s="800" t="s">
        <v>452</v>
      </c>
      <c r="D45" s="143">
        <v>418</v>
      </c>
      <c r="E45" s="801"/>
      <c r="F45" s="143">
        <v>18</v>
      </c>
      <c r="G45" s="802" t="s">
        <v>128</v>
      </c>
    </row>
    <row r="46" spans="2:7" ht="12.75" customHeight="1" x14ac:dyDescent="0.25">
      <c r="B46" s="1084" t="s">
        <v>470</v>
      </c>
      <c r="C46" s="795" t="s">
        <v>451</v>
      </c>
      <c r="D46" s="846">
        <v>4089</v>
      </c>
      <c r="E46" s="797">
        <f>SUM(D46/D8*100)</f>
        <v>4.9304860550082594</v>
      </c>
      <c r="F46" s="846">
        <v>117</v>
      </c>
      <c r="G46" s="799">
        <f>SUM('T.XXII A'!K26)</f>
        <v>1925</v>
      </c>
    </row>
    <row r="47" spans="2:7" ht="12.75" customHeight="1" thickBot="1" x14ac:dyDescent="0.3">
      <c r="B47" s="1086"/>
      <c r="C47" s="800" t="s">
        <v>452</v>
      </c>
      <c r="D47" s="143">
        <v>2635</v>
      </c>
      <c r="E47" s="801"/>
      <c r="F47" s="143">
        <v>94</v>
      </c>
      <c r="G47" s="802" t="s">
        <v>128</v>
      </c>
    </row>
    <row r="48" spans="2:7" ht="13.5" customHeight="1" x14ac:dyDescent="0.25">
      <c r="B48" s="1084" t="s">
        <v>471</v>
      </c>
      <c r="C48" s="795" t="s">
        <v>451</v>
      </c>
      <c r="D48" s="846">
        <v>934</v>
      </c>
      <c r="E48" s="797">
        <f>SUM(D48/D8*100)</f>
        <v>1.1262103143501381</v>
      </c>
      <c r="F48" s="846">
        <v>11</v>
      </c>
      <c r="G48" s="799">
        <f>SUM('T.XXII A'!K27)</f>
        <v>11</v>
      </c>
    </row>
    <row r="49" spans="2:7" ht="12.75" customHeight="1" thickBot="1" x14ac:dyDescent="0.3">
      <c r="B49" s="1086"/>
      <c r="C49" s="800" t="s">
        <v>452</v>
      </c>
      <c r="D49" s="143">
        <v>520</v>
      </c>
      <c r="E49" s="801"/>
      <c r="F49" s="143">
        <v>10</v>
      </c>
      <c r="G49" s="802" t="s">
        <v>128</v>
      </c>
    </row>
    <row r="50" spans="2:7" ht="12" customHeight="1" x14ac:dyDescent="0.25">
      <c r="B50" s="1084" t="s">
        <v>472</v>
      </c>
      <c r="C50" s="795" t="s">
        <v>451</v>
      </c>
      <c r="D50" s="846">
        <v>2</v>
      </c>
      <c r="E50" s="797">
        <f>SUM(D50/D8*100)</f>
        <v>2.4115852555677475E-3</v>
      </c>
      <c r="F50" s="846">
        <v>0</v>
      </c>
      <c r="G50" s="799">
        <f>SUM('T.XXII A'!K28)</f>
        <v>0</v>
      </c>
    </row>
    <row r="51" spans="2:7" ht="12.75" customHeight="1" thickBot="1" x14ac:dyDescent="0.3">
      <c r="B51" s="1086"/>
      <c r="C51" s="800" t="s">
        <v>452</v>
      </c>
      <c r="D51" s="143">
        <v>1</v>
      </c>
      <c r="E51" s="801"/>
      <c r="F51" s="143">
        <v>0</v>
      </c>
      <c r="G51" s="802" t="s">
        <v>128</v>
      </c>
    </row>
    <row r="52" spans="2:7" ht="12" customHeight="1" x14ac:dyDescent="0.25">
      <c r="B52" s="1084" t="s">
        <v>473</v>
      </c>
      <c r="C52" s="795" t="s">
        <v>451</v>
      </c>
      <c r="D52" s="846">
        <v>6772</v>
      </c>
      <c r="E52" s="797">
        <f>SUM(D52/D8*100)</f>
        <v>8.1656276753523915</v>
      </c>
      <c r="F52" s="846">
        <v>94</v>
      </c>
      <c r="G52" s="799">
        <f>SUM('T.XXII A'!K29)</f>
        <v>0</v>
      </c>
    </row>
    <row r="53" spans="2:7" ht="15.75" thickBot="1" x14ac:dyDescent="0.3">
      <c r="B53" s="1086"/>
      <c r="C53" s="800" t="s">
        <v>452</v>
      </c>
      <c r="D53" s="143">
        <v>3211</v>
      </c>
      <c r="E53" s="801"/>
      <c r="F53" s="143">
        <v>47</v>
      </c>
      <c r="G53" s="802" t="s">
        <v>128</v>
      </c>
    </row>
    <row r="54" spans="2:7" ht="12.75" customHeight="1" x14ac:dyDescent="0.25">
      <c r="B54" s="1084" t="s">
        <v>474</v>
      </c>
      <c r="C54" s="795" t="s">
        <v>451</v>
      </c>
      <c r="D54" s="846">
        <v>69871</v>
      </c>
      <c r="E54" s="797">
        <f>SUM(D54/D8*100)</f>
        <v>84.249936695887044</v>
      </c>
      <c r="F54" s="846">
        <v>3039</v>
      </c>
      <c r="G54" s="799">
        <f>SUM('T.XXII A'!K30)</f>
        <v>61339</v>
      </c>
    </row>
    <row r="55" spans="2:7" ht="12" customHeight="1" thickBot="1" x14ac:dyDescent="0.3">
      <c r="B55" s="1086"/>
      <c r="C55" s="800" t="s">
        <v>452</v>
      </c>
      <c r="D55" s="143">
        <v>36766</v>
      </c>
      <c r="E55" s="801"/>
      <c r="F55" s="143">
        <v>1721</v>
      </c>
      <c r="G55" s="802" t="s">
        <v>128</v>
      </c>
    </row>
    <row r="56" spans="2:7" ht="12" customHeight="1" x14ac:dyDescent="0.25">
      <c r="B56" s="1084" t="s">
        <v>475</v>
      </c>
      <c r="C56" s="795" t="s">
        <v>451</v>
      </c>
      <c r="D56" s="846">
        <v>13062</v>
      </c>
      <c r="E56" s="797">
        <f>SUM(D56/D8*100)</f>
        <v>15.750063304112958</v>
      </c>
      <c r="F56" s="846">
        <v>0</v>
      </c>
      <c r="G56" s="799">
        <f>SUM('T.XXII A'!K31)</f>
        <v>0</v>
      </c>
    </row>
    <row r="57" spans="2:7" ht="12.75" customHeight="1" thickBot="1" x14ac:dyDescent="0.3">
      <c r="B57" s="1086"/>
      <c r="C57" s="800" t="s">
        <v>452</v>
      </c>
      <c r="D57" s="143">
        <v>8258</v>
      </c>
      <c r="E57" s="801"/>
      <c r="F57" s="143">
        <v>0</v>
      </c>
      <c r="G57" s="802" t="s">
        <v>128</v>
      </c>
    </row>
    <row r="58" spans="2:7" ht="12.75" customHeight="1" x14ac:dyDescent="0.25">
      <c r="B58" s="1089" t="s">
        <v>476</v>
      </c>
      <c r="C58" s="835" t="s">
        <v>451</v>
      </c>
      <c r="D58" s="844">
        <v>82933</v>
      </c>
      <c r="E58" s="836">
        <f>SUM(D58/D8*100)</f>
        <v>100</v>
      </c>
      <c r="F58" s="844">
        <v>3039</v>
      </c>
      <c r="G58" s="837">
        <f>SUM('T.XXII A'!K32)</f>
        <v>61339</v>
      </c>
    </row>
    <row r="59" spans="2:7" ht="12.75" customHeight="1" thickBot="1" x14ac:dyDescent="0.3">
      <c r="B59" s="1086"/>
      <c r="C59" s="800" t="s">
        <v>452</v>
      </c>
      <c r="D59" s="143">
        <v>45024</v>
      </c>
      <c r="E59" s="801"/>
      <c r="F59" s="143">
        <v>1721</v>
      </c>
      <c r="G59" s="802" t="s">
        <v>128</v>
      </c>
    </row>
    <row r="60" spans="2:7" x14ac:dyDescent="0.25">
      <c r="D60" s="834"/>
      <c r="F60" s="834"/>
      <c r="G60" s="834"/>
    </row>
  </sheetData>
  <mergeCells count="30">
    <mergeCell ref="B58:B59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10:B11"/>
    <mergeCell ref="B2:G2"/>
    <mergeCell ref="B3:G3"/>
    <mergeCell ref="B4:G4"/>
    <mergeCell ref="C6:C7"/>
    <mergeCell ref="E6:E7"/>
  </mergeCells>
  <printOptions horizontalCentered="1"/>
  <pageMargins left="0" right="0" top="1.3779527559055118" bottom="0" header="0" footer="0"/>
  <pageSetup paperSize="9" scale="7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G19"/>
  <sheetViews>
    <sheetView workbookViewId="0">
      <selection activeCell="B1" sqref="B1"/>
    </sheetView>
  </sheetViews>
  <sheetFormatPr defaultRowHeight="15" x14ac:dyDescent="0.25"/>
  <cols>
    <col min="1" max="1" width="4.42578125" style="11" customWidth="1"/>
    <col min="2" max="2" width="53.140625" style="11" customWidth="1"/>
    <col min="3" max="3" width="10.28515625" style="11" customWidth="1"/>
    <col min="4" max="4" width="11.28515625" style="11" customWidth="1"/>
    <col min="5" max="5" width="11" style="11" customWidth="1"/>
    <col min="6" max="6" width="13.7109375" style="11" customWidth="1"/>
    <col min="7" max="7" width="14" style="11" customWidth="1"/>
    <col min="8" max="16384" width="9.140625" style="11"/>
  </cols>
  <sheetData>
    <row r="2" spans="2:7" x14ac:dyDescent="0.25">
      <c r="B2" s="11" t="s">
        <v>364</v>
      </c>
    </row>
    <row r="3" spans="2:7" x14ac:dyDescent="0.25">
      <c r="B3" s="11" t="s">
        <v>339</v>
      </c>
    </row>
    <row r="4" spans="2:7" ht="15.75" thickBot="1" x14ac:dyDescent="0.3"/>
    <row r="5" spans="2:7" ht="50.25" customHeight="1" x14ac:dyDescent="0.25">
      <c r="B5" s="1090" t="s">
        <v>220</v>
      </c>
      <c r="C5" s="1092" t="s">
        <v>241</v>
      </c>
      <c r="D5" s="1094" t="s">
        <v>146</v>
      </c>
      <c r="E5" s="1095"/>
      <c r="F5" s="1096" t="s">
        <v>482</v>
      </c>
      <c r="G5" s="1097"/>
    </row>
    <row r="6" spans="2:7" ht="35.25" customHeight="1" thickBot="1" x14ac:dyDescent="0.3">
      <c r="B6" s="1091"/>
      <c r="C6" s="1093"/>
      <c r="D6" s="280" t="s">
        <v>379</v>
      </c>
      <c r="E6" s="280" t="s">
        <v>398</v>
      </c>
      <c r="F6" s="803" t="s">
        <v>154</v>
      </c>
      <c r="G6" s="804" t="s">
        <v>483</v>
      </c>
    </row>
    <row r="7" spans="2:7" ht="36" customHeight="1" x14ac:dyDescent="0.25">
      <c r="B7" s="299" t="s">
        <v>230</v>
      </c>
      <c r="C7" s="249">
        <v>1</v>
      </c>
      <c r="D7" s="249">
        <v>477</v>
      </c>
      <c r="E7" s="249">
        <v>482</v>
      </c>
      <c r="F7" s="805">
        <f>SUM(E7)-D7</f>
        <v>5</v>
      </c>
      <c r="G7" s="806">
        <f t="shared" ref="G7:G19" si="0">SUM(E7-D7)/D7*100</f>
        <v>1.0482180293501049</v>
      </c>
    </row>
    <row r="8" spans="2:7" ht="21.75" customHeight="1" x14ac:dyDescent="0.25">
      <c r="B8" s="250" t="s">
        <v>231</v>
      </c>
      <c r="C8" s="251">
        <v>2</v>
      </c>
      <c r="D8" s="165">
        <v>10982</v>
      </c>
      <c r="E8" s="165">
        <v>9983</v>
      </c>
      <c r="F8" s="807">
        <f t="shared" ref="F8:F18" si="1">SUM(E8)-D8</f>
        <v>-999</v>
      </c>
      <c r="G8" s="281">
        <f t="shared" si="0"/>
        <v>-9.0967036969586594</v>
      </c>
    </row>
    <row r="9" spans="2:7" ht="20.25" customHeight="1" x14ac:dyDescent="0.25">
      <c r="B9" s="250" t="s">
        <v>232</v>
      </c>
      <c r="C9" s="251">
        <v>3</v>
      </c>
      <c r="D9" s="165">
        <v>12955</v>
      </c>
      <c r="E9" s="165">
        <v>11909</v>
      </c>
      <c r="F9" s="807">
        <f t="shared" si="1"/>
        <v>-1046</v>
      </c>
      <c r="G9" s="281">
        <f t="shared" si="0"/>
        <v>-8.0741026630644548</v>
      </c>
    </row>
    <row r="10" spans="2:7" ht="19.5" customHeight="1" x14ac:dyDescent="0.25">
      <c r="B10" s="250" t="s">
        <v>233</v>
      </c>
      <c r="C10" s="251">
        <v>4</v>
      </c>
      <c r="D10" s="165">
        <v>3413</v>
      </c>
      <c r="E10" s="165">
        <v>3229</v>
      </c>
      <c r="F10" s="807">
        <f t="shared" si="1"/>
        <v>-184</v>
      </c>
      <c r="G10" s="281">
        <f t="shared" si="0"/>
        <v>-5.3911514796366831</v>
      </c>
    </row>
    <row r="11" spans="2:7" ht="21.75" customHeight="1" x14ac:dyDescent="0.25">
      <c r="B11" s="250" t="s">
        <v>234</v>
      </c>
      <c r="C11" s="251">
        <v>5</v>
      </c>
      <c r="D11" s="165">
        <v>16202</v>
      </c>
      <c r="E11" s="165">
        <v>15230</v>
      </c>
      <c r="F11" s="808">
        <f t="shared" si="1"/>
        <v>-972</v>
      </c>
      <c r="G11" s="281">
        <f t="shared" si="0"/>
        <v>-5.9992593506974448</v>
      </c>
    </row>
    <row r="12" spans="2:7" ht="19.5" customHeight="1" x14ac:dyDescent="0.25">
      <c r="B12" s="250" t="s">
        <v>235</v>
      </c>
      <c r="C12" s="251">
        <v>6</v>
      </c>
      <c r="D12" s="165">
        <v>1630</v>
      </c>
      <c r="E12" s="165">
        <v>1414</v>
      </c>
      <c r="F12" s="808">
        <f t="shared" si="1"/>
        <v>-216</v>
      </c>
      <c r="G12" s="281">
        <f t="shared" si="0"/>
        <v>-13.25153374233129</v>
      </c>
    </row>
    <row r="13" spans="2:7" ht="18.75" customHeight="1" x14ac:dyDescent="0.25">
      <c r="B13" s="250" t="s">
        <v>236</v>
      </c>
      <c r="C13" s="251">
        <v>7</v>
      </c>
      <c r="D13" s="165">
        <v>21209</v>
      </c>
      <c r="E13" s="165">
        <v>18845</v>
      </c>
      <c r="F13" s="807">
        <f t="shared" si="1"/>
        <v>-2364</v>
      </c>
      <c r="G13" s="281">
        <f t="shared" si="0"/>
        <v>-11.146211513979914</v>
      </c>
    </row>
    <row r="14" spans="2:7" ht="20.25" customHeight="1" x14ac:dyDescent="0.25">
      <c r="B14" s="250" t="s">
        <v>237</v>
      </c>
      <c r="C14" s="251">
        <v>8</v>
      </c>
      <c r="D14" s="165">
        <v>4976</v>
      </c>
      <c r="E14" s="165">
        <v>4602</v>
      </c>
      <c r="F14" s="808">
        <f t="shared" si="1"/>
        <v>-374</v>
      </c>
      <c r="G14" s="281">
        <f t="shared" si="0"/>
        <v>-7.516077170418006</v>
      </c>
    </row>
    <row r="15" spans="2:7" ht="21" customHeight="1" x14ac:dyDescent="0.25">
      <c r="B15" s="250" t="s">
        <v>238</v>
      </c>
      <c r="C15" s="251">
        <v>9</v>
      </c>
      <c r="D15" s="165">
        <v>6966</v>
      </c>
      <c r="E15" s="165">
        <v>6322</v>
      </c>
      <c r="F15" s="808">
        <f t="shared" si="1"/>
        <v>-644</v>
      </c>
      <c r="G15" s="281">
        <f t="shared" si="0"/>
        <v>-9.244903818547229</v>
      </c>
    </row>
    <row r="16" spans="2:7" ht="21" customHeight="1" thickBot="1" x14ac:dyDescent="0.3">
      <c r="B16" s="254" t="s">
        <v>245</v>
      </c>
      <c r="C16" s="255">
        <v>0</v>
      </c>
      <c r="D16" s="255">
        <v>38</v>
      </c>
      <c r="E16" s="255">
        <v>25</v>
      </c>
      <c r="F16" s="809">
        <f t="shared" si="1"/>
        <v>-13</v>
      </c>
      <c r="G16" s="282">
        <f t="shared" si="0"/>
        <v>-34.210526315789473</v>
      </c>
    </row>
    <row r="17" spans="2:7" ht="20.25" customHeight="1" x14ac:dyDescent="0.25">
      <c r="B17" s="299" t="s">
        <v>239</v>
      </c>
      <c r="C17" s="265" t="s">
        <v>221</v>
      </c>
      <c r="D17" s="300">
        <v>12124</v>
      </c>
      <c r="E17" s="300">
        <v>10892</v>
      </c>
      <c r="F17" s="810">
        <f t="shared" si="1"/>
        <v>-1232</v>
      </c>
      <c r="G17" s="806">
        <f t="shared" si="0"/>
        <v>-10.161662817551962</v>
      </c>
    </row>
    <row r="18" spans="2:7" ht="22.5" customHeight="1" thickBot="1" x14ac:dyDescent="0.3">
      <c r="B18" s="253" t="s">
        <v>240</v>
      </c>
      <c r="C18" s="248" t="s">
        <v>222</v>
      </c>
      <c r="D18" s="167">
        <f>SUM(D7:D16)</f>
        <v>78848</v>
      </c>
      <c r="E18" s="167">
        <f>SUM(E7:E16)</f>
        <v>72041</v>
      </c>
      <c r="F18" s="811">
        <f t="shared" si="1"/>
        <v>-6807</v>
      </c>
      <c r="G18" s="303">
        <f t="shared" si="0"/>
        <v>-8.6330661525974026</v>
      </c>
    </row>
    <row r="19" spans="2:7" ht="21.75" customHeight="1" thickBot="1" x14ac:dyDescent="0.3">
      <c r="B19" s="284" t="s">
        <v>65</v>
      </c>
      <c r="C19" s="285" t="s">
        <v>223</v>
      </c>
      <c r="D19" s="286">
        <f>SUM(D17:D18)</f>
        <v>90972</v>
      </c>
      <c r="E19" s="286">
        <f>SUM(E17:E18)</f>
        <v>82933</v>
      </c>
      <c r="F19" s="812">
        <f>SUM(E19)-D19</f>
        <v>-8039</v>
      </c>
      <c r="G19" s="813">
        <f t="shared" si="0"/>
        <v>-8.8367849448181861</v>
      </c>
    </row>
  </sheetData>
  <mergeCells count="4">
    <mergeCell ref="B5:B6"/>
    <mergeCell ref="C5:C6"/>
    <mergeCell ref="D5:E5"/>
    <mergeCell ref="F5:G5"/>
  </mergeCells>
  <printOptions horizontalCentered="1"/>
  <pageMargins left="0.70866141732283472" right="0.70866141732283472" top="1.5354330708661419" bottom="0.15748031496062992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E64"/>
  <sheetViews>
    <sheetView workbookViewId="0">
      <selection activeCell="B1" sqref="B1"/>
    </sheetView>
  </sheetViews>
  <sheetFormatPr defaultRowHeight="15" x14ac:dyDescent="0.25"/>
  <cols>
    <col min="1" max="1" width="2.140625" style="11" customWidth="1"/>
    <col min="2" max="2" width="62.5703125" style="11" customWidth="1"/>
    <col min="3" max="3" width="10.85546875" style="11" customWidth="1"/>
    <col min="4" max="4" width="12.42578125" style="11" customWidth="1"/>
    <col min="5" max="5" width="7.85546875" style="11" customWidth="1"/>
    <col min="6" max="6" width="5.140625" style="11" customWidth="1"/>
    <col min="7" max="16384" width="9.140625" style="11"/>
  </cols>
  <sheetData>
    <row r="1" spans="2:5" ht="11.25" customHeight="1" x14ac:dyDescent="0.25"/>
    <row r="2" spans="2:5" x14ac:dyDescent="0.25">
      <c r="B2" s="11" t="s">
        <v>325</v>
      </c>
    </row>
    <row r="3" spans="2:5" x14ac:dyDescent="0.25">
      <c r="B3" s="11" t="s">
        <v>338</v>
      </c>
    </row>
    <row r="4" spans="2:5" ht="13.5" customHeight="1" thickBot="1" x14ac:dyDescent="0.3"/>
    <row r="5" spans="2:5" ht="45.75" thickBot="1" x14ac:dyDescent="0.3">
      <c r="B5" s="260" t="s">
        <v>220</v>
      </c>
      <c r="C5" s="261" t="s">
        <v>241</v>
      </c>
      <c r="D5" s="261" t="s">
        <v>405</v>
      </c>
      <c r="E5" s="262" t="s">
        <v>290</v>
      </c>
    </row>
    <row r="6" spans="2:5" ht="28.5" x14ac:dyDescent="0.25">
      <c r="B6" s="289" t="s">
        <v>286</v>
      </c>
      <c r="C6" s="290">
        <v>1</v>
      </c>
      <c r="D6" s="290">
        <f>SUM(D7:D10)</f>
        <v>482</v>
      </c>
      <c r="E6" s="301">
        <f>SUM(D6/D60)*100</f>
        <v>0.66906344997987255</v>
      </c>
    </row>
    <row r="7" spans="2:5" ht="30" x14ac:dyDescent="0.25">
      <c r="B7" s="250" t="s">
        <v>287</v>
      </c>
      <c r="C7" s="251">
        <v>11</v>
      </c>
      <c r="D7" s="251">
        <v>58</v>
      </c>
      <c r="E7" s="281">
        <f>SUM(D7)/D6*100</f>
        <v>12.033195020746888</v>
      </c>
    </row>
    <row r="8" spans="2:5" x14ac:dyDescent="0.25">
      <c r="B8" s="250" t="s">
        <v>242</v>
      </c>
      <c r="C8" s="251">
        <v>12</v>
      </c>
      <c r="D8" s="251">
        <v>143</v>
      </c>
      <c r="E8" s="281">
        <f>SUM(D8)/D6*100</f>
        <v>29.668049792531122</v>
      </c>
    </row>
    <row r="9" spans="2:5" x14ac:dyDescent="0.25">
      <c r="B9" s="250" t="s">
        <v>243</v>
      </c>
      <c r="C9" s="251">
        <v>13</v>
      </c>
      <c r="D9" s="251">
        <v>95</v>
      </c>
      <c r="E9" s="281">
        <f>SUM(D9)/D6*100</f>
        <v>19.709543568464731</v>
      </c>
    </row>
    <row r="10" spans="2:5" ht="30" x14ac:dyDescent="0.25">
      <c r="B10" s="250" t="s">
        <v>244</v>
      </c>
      <c r="C10" s="251">
        <v>14</v>
      </c>
      <c r="D10" s="251">
        <v>186</v>
      </c>
      <c r="E10" s="282">
        <f>SUM(D10)/D6*100</f>
        <v>38.589211618257266</v>
      </c>
    </row>
    <row r="11" spans="2:5" x14ac:dyDescent="0.25">
      <c r="B11" s="283" t="s">
        <v>231</v>
      </c>
      <c r="C11" s="287">
        <v>2</v>
      </c>
      <c r="D11" s="288">
        <f>SUM(D12:D17)</f>
        <v>9983</v>
      </c>
      <c r="E11" s="302">
        <f>SUM(D11/D60)*100</f>
        <v>13.857386765869437</v>
      </c>
    </row>
    <row r="12" spans="2:5" x14ac:dyDescent="0.25">
      <c r="B12" s="250" t="s">
        <v>247</v>
      </c>
      <c r="C12" s="251">
        <v>21</v>
      </c>
      <c r="D12" s="165">
        <v>1819</v>
      </c>
      <c r="E12" s="281">
        <f>SUM(D12)/D11*100</f>
        <v>18.220975658619654</v>
      </c>
    </row>
    <row r="13" spans="2:5" x14ac:dyDescent="0.25">
      <c r="B13" s="250" t="s">
        <v>248</v>
      </c>
      <c r="C13" s="251">
        <v>22</v>
      </c>
      <c r="D13" s="251">
        <v>654</v>
      </c>
      <c r="E13" s="281">
        <f>SUM(D13)/D11*100</f>
        <v>6.5511369327857354</v>
      </c>
    </row>
    <row r="14" spans="2:5" x14ac:dyDescent="0.25">
      <c r="B14" s="250" t="s">
        <v>249</v>
      </c>
      <c r="C14" s="251">
        <v>23</v>
      </c>
      <c r="D14" s="165">
        <v>1488</v>
      </c>
      <c r="E14" s="281">
        <f>SUM(D14)/D11*100</f>
        <v>14.905339076429931</v>
      </c>
    </row>
    <row r="15" spans="2:5" x14ac:dyDescent="0.25">
      <c r="B15" s="250" t="s">
        <v>250</v>
      </c>
      <c r="C15" s="251">
        <v>24</v>
      </c>
      <c r="D15" s="165">
        <v>3469</v>
      </c>
      <c r="E15" s="281">
        <f>SUM(D15)/D11*100</f>
        <v>34.7490734248222</v>
      </c>
    </row>
    <row r="16" spans="2:5" x14ac:dyDescent="0.25">
      <c r="B16" s="250" t="s">
        <v>251</v>
      </c>
      <c r="C16" s="251">
        <v>25</v>
      </c>
      <c r="D16" s="251">
        <v>220</v>
      </c>
      <c r="E16" s="281">
        <f>SUM(D16)/D11*100</f>
        <v>2.203746368827006</v>
      </c>
    </row>
    <row r="17" spans="2:5" x14ac:dyDescent="0.25">
      <c r="B17" s="250" t="s">
        <v>252</v>
      </c>
      <c r="C17" s="251">
        <v>26</v>
      </c>
      <c r="D17" s="165">
        <v>2333</v>
      </c>
      <c r="E17" s="281">
        <f>SUM(D17)/D11*100</f>
        <v>23.369728538515478</v>
      </c>
    </row>
    <row r="18" spans="2:5" x14ac:dyDescent="0.25">
      <c r="B18" s="283" t="s">
        <v>232</v>
      </c>
      <c r="C18" s="287">
        <v>3</v>
      </c>
      <c r="D18" s="288">
        <f>SUM(D19:D23)</f>
        <v>11909</v>
      </c>
      <c r="E18" s="302">
        <f>SUM(D18)/D60*100</f>
        <v>16.530864368901042</v>
      </c>
    </row>
    <row r="19" spans="2:5" x14ac:dyDescent="0.25">
      <c r="B19" s="250" t="s">
        <v>253</v>
      </c>
      <c r="C19" s="251">
        <v>31</v>
      </c>
      <c r="D19" s="165">
        <v>5260</v>
      </c>
      <c r="E19" s="281">
        <f>SUM(D19)/D18*100</f>
        <v>44.168276093710638</v>
      </c>
    </row>
    <row r="20" spans="2:5" x14ac:dyDescent="0.25">
      <c r="B20" s="250" t="s">
        <v>254</v>
      </c>
      <c r="C20" s="251">
        <v>32</v>
      </c>
      <c r="D20" s="165">
        <v>1983</v>
      </c>
      <c r="E20" s="281">
        <f>SUM(D20)/D18*100</f>
        <v>16.651272147115627</v>
      </c>
    </row>
    <row r="21" spans="2:5" x14ac:dyDescent="0.25">
      <c r="B21" s="250" t="s">
        <v>255</v>
      </c>
      <c r="C21" s="251">
        <v>33</v>
      </c>
      <c r="D21" s="165">
        <v>3052</v>
      </c>
      <c r="E21" s="281">
        <f>SUM(D21)/D18*100</f>
        <v>25.627676547149214</v>
      </c>
    </row>
    <row r="22" spans="2:5" ht="30" x14ac:dyDescent="0.25">
      <c r="B22" s="250" t="s">
        <v>256</v>
      </c>
      <c r="C22" s="251">
        <v>34</v>
      </c>
      <c r="D22" s="165">
        <v>1063</v>
      </c>
      <c r="E22" s="281">
        <f>SUM(D22)/D18*100</f>
        <v>8.9260223360483675</v>
      </c>
    </row>
    <row r="23" spans="2:5" x14ac:dyDescent="0.25">
      <c r="B23" s="250" t="s">
        <v>257</v>
      </c>
      <c r="C23" s="251">
        <v>35</v>
      </c>
      <c r="D23" s="251">
        <v>551</v>
      </c>
      <c r="E23" s="281">
        <f>SUM(D23)/D18*100</f>
        <v>4.6267528759761527</v>
      </c>
    </row>
    <row r="24" spans="2:5" x14ac:dyDescent="0.25">
      <c r="B24" s="283" t="s">
        <v>233</v>
      </c>
      <c r="C24" s="287">
        <v>4</v>
      </c>
      <c r="D24" s="288">
        <f>SUM(D25:D28)</f>
        <v>3229</v>
      </c>
      <c r="E24" s="302">
        <f>SUM(D24)/D60*100</f>
        <v>4.4821698754875694</v>
      </c>
    </row>
    <row r="25" spans="2:5" x14ac:dyDescent="0.25">
      <c r="B25" s="250" t="s">
        <v>258</v>
      </c>
      <c r="C25" s="251">
        <v>41</v>
      </c>
      <c r="D25" s="165">
        <v>1183</v>
      </c>
      <c r="E25" s="281">
        <f>SUM(D25)/D24*100</f>
        <v>36.636729637658718</v>
      </c>
    </row>
    <row r="26" spans="2:5" x14ac:dyDescent="0.25">
      <c r="B26" s="250" t="s">
        <v>259</v>
      </c>
      <c r="C26" s="251">
        <v>42</v>
      </c>
      <c r="D26" s="251">
        <v>723</v>
      </c>
      <c r="E26" s="281">
        <f>SUM(D26)/D24*100</f>
        <v>22.390833075255497</v>
      </c>
    </row>
    <row r="27" spans="2:5" ht="30" x14ac:dyDescent="0.25">
      <c r="B27" s="250" t="s">
        <v>260</v>
      </c>
      <c r="C27" s="251">
        <v>43</v>
      </c>
      <c r="D27" s="165">
        <v>1146</v>
      </c>
      <c r="E27" s="281">
        <f>SUM(D27)/D24*100</f>
        <v>35.490864044595853</v>
      </c>
    </row>
    <row r="28" spans="2:5" x14ac:dyDescent="0.25">
      <c r="B28" s="250" t="s">
        <v>261</v>
      </c>
      <c r="C28" s="251">
        <v>44</v>
      </c>
      <c r="D28" s="251">
        <v>177</v>
      </c>
      <c r="E28" s="281">
        <f>SUM(D28)/D24*100</f>
        <v>5.4815732424899348</v>
      </c>
    </row>
    <row r="29" spans="2:5" x14ac:dyDescent="0.25">
      <c r="B29" s="283" t="s">
        <v>234</v>
      </c>
      <c r="C29" s="287">
        <v>5</v>
      </c>
      <c r="D29" s="288">
        <f>SUM(D30:D33)</f>
        <v>15230</v>
      </c>
      <c r="E29" s="302">
        <f>SUM(D29)/D60*100</f>
        <v>21.140739301231243</v>
      </c>
    </row>
    <row r="30" spans="2:5" x14ac:dyDescent="0.25">
      <c r="B30" s="250" t="s">
        <v>262</v>
      </c>
      <c r="C30" s="251">
        <v>51</v>
      </c>
      <c r="D30" s="165">
        <v>6817</v>
      </c>
      <c r="E30" s="281">
        <f>SUM(D30)/D29*100</f>
        <v>44.760341431385427</v>
      </c>
    </row>
    <row r="31" spans="2:5" x14ac:dyDescent="0.25">
      <c r="B31" s="250" t="s">
        <v>263</v>
      </c>
      <c r="C31" s="251">
        <v>52</v>
      </c>
      <c r="D31" s="165">
        <v>7675</v>
      </c>
      <c r="E31" s="281">
        <f>SUM(D31)/D29*100</f>
        <v>50.393959290873283</v>
      </c>
    </row>
    <row r="32" spans="2:5" x14ac:dyDescent="0.25">
      <c r="B32" s="250" t="s">
        <v>264</v>
      </c>
      <c r="C32" s="251">
        <v>53</v>
      </c>
      <c r="D32" s="251">
        <v>378</v>
      </c>
      <c r="E32" s="281">
        <f>SUM(D32)/D29*100</f>
        <v>2.4819435325016412</v>
      </c>
    </row>
    <row r="33" spans="2:5" x14ac:dyDescent="0.25">
      <c r="B33" s="250" t="s">
        <v>265</v>
      </c>
      <c r="C33" s="251">
        <v>54</v>
      </c>
      <c r="D33" s="251">
        <v>360</v>
      </c>
      <c r="E33" s="281">
        <f>SUM(D33)/D29*100</f>
        <v>2.3637557452396587</v>
      </c>
    </row>
    <row r="34" spans="2:5" x14ac:dyDescent="0.25">
      <c r="B34" s="283" t="s">
        <v>235</v>
      </c>
      <c r="C34" s="287">
        <v>6</v>
      </c>
      <c r="D34" s="288">
        <f>SUM(D35:D37)</f>
        <v>1414</v>
      </c>
      <c r="E34" s="302">
        <f>SUM(D34)/D60*100</f>
        <v>1.9627711997334853</v>
      </c>
    </row>
    <row r="35" spans="2:5" x14ac:dyDescent="0.25">
      <c r="B35" s="250" t="s">
        <v>266</v>
      </c>
      <c r="C35" s="251">
        <v>61</v>
      </c>
      <c r="D35" s="165">
        <v>1010</v>
      </c>
      <c r="E35" s="281">
        <f>SUM(D35)/D34*100</f>
        <v>71.428571428571431</v>
      </c>
    </row>
    <row r="36" spans="2:5" x14ac:dyDescent="0.25">
      <c r="B36" s="250" t="s">
        <v>267</v>
      </c>
      <c r="C36" s="251">
        <v>62</v>
      </c>
      <c r="D36" s="251">
        <v>270</v>
      </c>
      <c r="E36" s="281">
        <f>SUM(D36)/D34*100</f>
        <v>19.094766619519092</v>
      </c>
    </row>
    <row r="37" spans="2:5" x14ac:dyDescent="0.25">
      <c r="B37" s="250" t="s">
        <v>268</v>
      </c>
      <c r="C37" s="251">
        <v>63</v>
      </c>
      <c r="D37" s="251">
        <v>134</v>
      </c>
      <c r="E37" s="281">
        <f>SUM(D37)/D34*100</f>
        <v>9.4766619519094757</v>
      </c>
    </row>
    <row r="38" spans="2:5" x14ac:dyDescent="0.25">
      <c r="B38" s="283" t="s">
        <v>236</v>
      </c>
      <c r="C38" s="287">
        <v>7</v>
      </c>
      <c r="D38" s="288">
        <f>SUM(D39:D43)</f>
        <v>18845</v>
      </c>
      <c r="E38" s="302">
        <f>SUM(D38)/D60*100</f>
        <v>26.158715176080289</v>
      </c>
    </row>
    <row r="39" spans="2:5" x14ac:dyDescent="0.25">
      <c r="B39" s="250" t="s">
        <v>269</v>
      </c>
      <c r="C39" s="251">
        <v>71</v>
      </c>
      <c r="D39" s="165">
        <v>4849</v>
      </c>
      <c r="E39" s="281">
        <f>SUM(D39)/D38*100</f>
        <v>25.730963120191031</v>
      </c>
    </row>
    <row r="40" spans="2:5" x14ac:dyDescent="0.25">
      <c r="B40" s="250" t="s">
        <v>270</v>
      </c>
      <c r="C40" s="251">
        <v>72</v>
      </c>
      <c r="D40" s="165">
        <v>6301</v>
      </c>
      <c r="E40" s="281">
        <f>SUM(D40)/D38*100</f>
        <v>33.435924648447859</v>
      </c>
    </row>
    <row r="41" spans="2:5" x14ac:dyDescent="0.25">
      <c r="B41" s="250" t="s">
        <v>271</v>
      </c>
      <c r="C41" s="251">
        <v>73</v>
      </c>
      <c r="D41" s="165">
        <v>885</v>
      </c>
      <c r="E41" s="281">
        <f>SUM(D41)/D38*100</f>
        <v>4.6962058901565396</v>
      </c>
    </row>
    <row r="42" spans="2:5" x14ac:dyDescent="0.25">
      <c r="B42" s="250" t="s">
        <v>272</v>
      </c>
      <c r="C42" s="251">
        <v>74</v>
      </c>
      <c r="D42" s="165">
        <v>1292</v>
      </c>
      <c r="E42" s="281">
        <f>SUM(D42)/D38*100</f>
        <v>6.8559299548951973</v>
      </c>
    </row>
    <row r="43" spans="2:5" ht="30" x14ac:dyDescent="0.25">
      <c r="B43" s="250" t="s">
        <v>273</v>
      </c>
      <c r="C43" s="251">
        <v>75</v>
      </c>
      <c r="D43" s="165">
        <v>5518</v>
      </c>
      <c r="E43" s="281">
        <f>SUM(D43)/D38*100</f>
        <v>29.280976386309366</v>
      </c>
    </row>
    <row r="44" spans="2:5" x14ac:dyDescent="0.25">
      <c r="B44" s="283" t="s">
        <v>237</v>
      </c>
      <c r="C44" s="287">
        <v>8</v>
      </c>
      <c r="D44" s="288">
        <f>SUM(D45:D47)</f>
        <v>4602</v>
      </c>
      <c r="E44" s="302">
        <f>SUM(D44)/D60*100</f>
        <v>6.3880290390194467</v>
      </c>
    </row>
    <row r="45" spans="2:5" x14ac:dyDescent="0.25">
      <c r="B45" s="250" t="s">
        <v>274</v>
      </c>
      <c r="C45" s="251">
        <v>81</v>
      </c>
      <c r="D45" s="165">
        <v>2326</v>
      </c>
      <c r="E45" s="281">
        <f>SUM(D45)/D44*100</f>
        <v>50.543242068665798</v>
      </c>
    </row>
    <row r="46" spans="2:5" x14ac:dyDescent="0.25">
      <c r="B46" s="250" t="s">
        <v>275</v>
      </c>
      <c r="C46" s="251">
        <v>82</v>
      </c>
      <c r="D46" s="251">
        <v>481</v>
      </c>
      <c r="E46" s="281">
        <f>SUM(D46)/D44*100</f>
        <v>10.451977401129943</v>
      </c>
    </row>
    <row r="47" spans="2:5" x14ac:dyDescent="0.25">
      <c r="B47" s="250" t="s">
        <v>276</v>
      </c>
      <c r="C47" s="251">
        <v>83</v>
      </c>
      <c r="D47" s="165">
        <v>1795</v>
      </c>
      <c r="E47" s="281">
        <f>SUM(D47)/D44*100</f>
        <v>39.004780530204258</v>
      </c>
    </row>
    <row r="48" spans="2:5" x14ac:dyDescent="0.25">
      <c r="B48" s="283" t="s">
        <v>238</v>
      </c>
      <c r="C48" s="287">
        <v>9</v>
      </c>
      <c r="D48" s="288">
        <f>SUM(D49:D54)</f>
        <v>6322</v>
      </c>
      <c r="E48" s="302">
        <f>SUM(D48)/D60*100</f>
        <v>8.7755583625990763</v>
      </c>
    </row>
    <row r="49" spans="2:5" x14ac:dyDescent="0.25">
      <c r="B49" s="250" t="s">
        <v>277</v>
      </c>
      <c r="C49" s="251">
        <v>91</v>
      </c>
      <c r="D49" s="165">
        <v>1278</v>
      </c>
      <c r="E49" s="281">
        <f>SUM(D49)/D48*100</f>
        <v>20.215121796899716</v>
      </c>
    </row>
    <row r="50" spans="2:5" ht="30" x14ac:dyDescent="0.25">
      <c r="B50" s="250" t="s">
        <v>278</v>
      </c>
      <c r="C50" s="251">
        <v>92</v>
      </c>
      <c r="D50" s="251">
        <v>344</v>
      </c>
      <c r="E50" s="281">
        <f>SUM(D50)/D48*100</f>
        <v>5.4413160392280924</v>
      </c>
    </row>
    <row r="51" spans="2:5" ht="30" x14ac:dyDescent="0.25">
      <c r="B51" s="250" t="s">
        <v>279</v>
      </c>
      <c r="C51" s="251">
        <v>93</v>
      </c>
      <c r="D51" s="165">
        <v>3431</v>
      </c>
      <c r="E51" s="281">
        <f>SUM(D51)/D48*100</f>
        <v>54.270800379626706</v>
      </c>
    </row>
    <row r="52" spans="2:5" ht="30" x14ac:dyDescent="0.25">
      <c r="B52" s="250" t="s">
        <v>280</v>
      </c>
      <c r="C52" s="251">
        <v>94</v>
      </c>
      <c r="D52" s="251">
        <v>392</v>
      </c>
      <c r="E52" s="281">
        <f>SUM(D52)/D48*100</f>
        <v>6.2005694400506171</v>
      </c>
    </row>
    <row r="53" spans="2:5" x14ac:dyDescent="0.25">
      <c r="B53" s="250" t="s">
        <v>281</v>
      </c>
      <c r="C53" s="251">
        <v>95</v>
      </c>
      <c r="D53" s="251">
        <v>18</v>
      </c>
      <c r="E53" s="281">
        <f>SUM(D53)/D48*100</f>
        <v>0.2847200253084467</v>
      </c>
    </row>
    <row r="54" spans="2:5" x14ac:dyDescent="0.25">
      <c r="B54" s="250" t="s">
        <v>282</v>
      </c>
      <c r="C54" s="251">
        <v>96</v>
      </c>
      <c r="D54" s="165">
        <v>859</v>
      </c>
      <c r="E54" s="281">
        <f>SUM(D54)/D48*100</f>
        <v>13.587472318886428</v>
      </c>
    </row>
    <row r="55" spans="2:5" x14ac:dyDescent="0.25">
      <c r="B55" s="283" t="s">
        <v>245</v>
      </c>
      <c r="C55" s="287">
        <v>0</v>
      </c>
      <c r="D55" s="287">
        <f>SUM(D56:D58)</f>
        <v>25</v>
      </c>
      <c r="E55" s="655">
        <f>SUM(D55)/D60*100</f>
        <v>3.470246109854111E-2</v>
      </c>
    </row>
    <row r="56" spans="2:5" x14ac:dyDescent="0.25">
      <c r="B56" s="250" t="s">
        <v>283</v>
      </c>
      <c r="C56" s="251">
        <v>1</v>
      </c>
      <c r="D56" s="251">
        <v>0</v>
      </c>
      <c r="E56" s="281">
        <f>SUM(D56)/D55*100</f>
        <v>0</v>
      </c>
    </row>
    <row r="57" spans="2:5" x14ac:dyDescent="0.25">
      <c r="B57" s="250" t="s">
        <v>284</v>
      </c>
      <c r="C57" s="251">
        <v>2</v>
      </c>
      <c r="D57" s="251">
        <v>0</v>
      </c>
      <c r="E57" s="281">
        <f>SUM(D57)/D55*100</f>
        <v>0</v>
      </c>
    </row>
    <row r="58" spans="2:5" ht="15.75" thickBot="1" x14ac:dyDescent="0.3">
      <c r="B58" s="253" t="s">
        <v>285</v>
      </c>
      <c r="C58" s="248">
        <v>3</v>
      </c>
      <c r="D58" s="248">
        <v>25</v>
      </c>
      <c r="E58" s="303">
        <f>SUM(D58)/D55*100</f>
        <v>100</v>
      </c>
    </row>
    <row r="59" spans="2:5" x14ac:dyDescent="0.25">
      <c r="B59" s="289" t="s">
        <v>288</v>
      </c>
      <c r="C59" s="290" t="s">
        <v>221</v>
      </c>
      <c r="D59" s="291">
        <f>SUM(T.XXIII!E17)</f>
        <v>10892</v>
      </c>
      <c r="E59" s="301">
        <f>SUM(D59)/D61*100</f>
        <v>13.133493301821952</v>
      </c>
    </row>
    <row r="60" spans="2:5" ht="15.75" thickBot="1" x14ac:dyDescent="0.3">
      <c r="B60" s="292" t="s">
        <v>246</v>
      </c>
      <c r="C60" s="293" t="s">
        <v>222</v>
      </c>
      <c r="D60" s="294">
        <f>SUM(D6,D11,D18,D24,D29,D34,D38,D44,D48,D55)</f>
        <v>72041</v>
      </c>
      <c r="E60" s="304">
        <f>SUM(E6,E11,E18,E24,E29,E34,E38,E44,E48,E55)</f>
        <v>100</v>
      </c>
    </row>
    <row r="61" spans="2:5" ht="19.5" thickBot="1" x14ac:dyDescent="0.3">
      <c r="B61" s="295" t="s">
        <v>65</v>
      </c>
      <c r="C61" s="296" t="s">
        <v>223</v>
      </c>
      <c r="D61" s="297">
        <f>SUM(D59:D60)</f>
        <v>82933</v>
      </c>
      <c r="E61" s="298" t="s">
        <v>128</v>
      </c>
    </row>
    <row r="62" spans="2:5" x14ac:dyDescent="0.25">
      <c r="B62" s="256" t="s">
        <v>301</v>
      </c>
      <c r="C62" s="256"/>
      <c r="D62" s="256"/>
      <c r="E62" s="256"/>
    </row>
    <row r="63" spans="2:5" ht="14.25" customHeight="1" x14ac:dyDescent="0.25">
      <c r="B63" s="11" t="s">
        <v>289</v>
      </c>
    </row>
    <row r="64" spans="2:5" ht="13.5" customHeight="1" x14ac:dyDescent="0.25">
      <c r="B64" s="11" t="s">
        <v>444</v>
      </c>
    </row>
  </sheetData>
  <printOptions horizontalCentered="1"/>
  <pageMargins left="1.0236220472440944" right="0" top="0.6692913385826772" bottom="0" header="0" footer="0"/>
  <pageSetup paperSize="9"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Q33"/>
  <sheetViews>
    <sheetView workbookViewId="0">
      <selection activeCell="B1" sqref="B1"/>
    </sheetView>
  </sheetViews>
  <sheetFormatPr defaultRowHeight="15" x14ac:dyDescent="0.25"/>
  <cols>
    <col min="1" max="1" width="5" style="11" customWidth="1"/>
    <col min="2" max="2" width="26" style="11" customWidth="1"/>
    <col min="3" max="3" width="16.140625" style="11" customWidth="1"/>
    <col min="4" max="4" width="16" style="11" customWidth="1"/>
    <col min="5" max="5" width="16.140625" style="11" customWidth="1"/>
    <col min="6" max="6" width="3.140625" style="11" customWidth="1"/>
    <col min="7" max="7" width="9.42578125" style="11" bestFit="1" customWidth="1"/>
    <col min="8" max="8" width="9.140625" style="11"/>
    <col min="9" max="9" width="12.140625" style="11" customWidth="1"/>
    <col min="10" max="11" width="10" style="11" customWidth="1"/>
    <col min="12" max="12" width="10.7109375" style="11" customWidth="1"/>
    <col min="13" max="13" width="11.7109375" style="11" customWidth="1"/>
    <col min="14" max="14" width="11" style="11" customWidth="1"/>
    <col min="15" max="15" width="2.7109375" style="11" customWidth="1"/>
    <col min="16" max="16384" width="9.140625" style="11"/>
  </cols>
  <sheetData>
    <row r="1" spans="2:17" ht="11.25" customHeight="1" x14ac:dyDescent="0.25"/>
    <row r="2" spans="2:17" x14ac:dyDescent="0.25">
      <c r="B2" s="11" t="s">
        <v>326</v>
      </c>
    </row>
    <row r="3" spans="2:17" x14ac:dyDescent="0.25">
      <c r="B3" s="11" t="s">
        <v>337</v>
      </c>
    </row>
    <row r="4" spans="2:17" ht="13.5" customHeight="1" thickBot="1" x14ac:dyDescent="0.3"/>
    <row r="5" spans="2:17" ht="22.5" customHeight="1" thickBot="1" x14ac:dyDescent="0.3">
      <c r="B5" s="216"/>
      <c r="C5" s="278"/>
      <c r="D5" s="220" t="s">
        <v>406</v>
      </c>
      <c r="E5" s="279"/>
    </row>
    <row r="6" spans="2:17" ht="21.75" customHeight="1" thickBot="1" x14ac:dyDescent="0.3">
      <c r="B6" s="219" t="s">
        <v>27</v>
      </c>
      <c r="C6" s="121"/>
      <c r="D6" s="939" t="s">
        <v>64</v>
      </c>
      <c r="E6" s="941"/>
    </row>
    <row r="7" spans="2:17" ht="34.5" customHeight="1" thickBot="1" x14ac:dyDescent="0.3">
      <c r="B7" s="151"/>
      <c r="C7" s="218" t="s">
        <v>61</v>
      </c>
      <c r="D7" s="212" t="s">
        <v>62</v>
      </c>
      <c r="E7" s="213" t="s">
        <v>63</v>
      </c>
    </row>
    <row r="8" spans="2:17" ht="23.25" customHeight="1" thickBot="1" x14ac:dyDescent="0.3">
      <c r="B8" s="152" t="s">
        <v>28</v>
      </c>
      <c r="C8" s="175">
        <f>SUM(C9:C33)</f>
        <v>61438</v>
      </c>
      <c r="D8" s="153">
        <f>SUM(D9:D33)</f>
        <v>20784</v>
      </c>
      <c r="E8" s="176">
        <f>SUM(E9:E33)</f>
        <v>8024</v>
      </c>
      <c r="F8" s="460"/>
      <c r="G8" s="460">
        <f>SUM(E8/C8*100)</f>
        <v>13.06032097399004</v>
      </c>
    </row>
    <row r="9" spans="2:17" ht="14.25" customHeight="1" thickBot="1" x14ac:dyDescent="0.3">
      <c r="B9" s="79" t="s">
        <v>29</v>
      </c>
      <c r="C9" s="55">
        <v>719</v>
      </c>
      <c r="D9" s="49">
        <v>346</v>
      </c>
      <c r="E9" s="177">
        <v>148</v>
      </c>
      <c r="G9" s="822" t="s">
        <v>484</v>
      </c>
      <c r="H9" s="823" t="s">
        <v>485</v>
      </c>
      <c r="I9" s="824" t="s">
        <v>486</v>
      </c>
      <c r="J9" s="822" t="s">
        <v>441</v>
      </c>
      <c r="K9" s="822" t="s">
        <v>487</v>
      </c>
      <c r="L9" s="823" t="s">
        <v>488</v>
      </c>
      <c r="M9" s="824" t="s">
        <v>489</v>
      </c>
      <c r="N9" s="825"/>
    </row>
    <row r="10" spans="2:17" x14ac:dyDescent="0.25">
      <c r="B10" s="12" t="s">
        <v>30</v>
      </c>
      <c r="C10" s="53">
        <v>1295</v>
      </c>
      <c r="D10" s="13">
        <v>823</v>
      </c>
      <c r="E10" s="15">
        <v>289</v>
      </c>
      <c r="G10" s="821">
        <v>1998</v>
      </c>
      <c r="H10" s="49"/>
      <c r="I10" s="177"/>
      <c r="J10" s="55"/>
      <c r="K10" s="821"/>
      <c r="L10" s="49"/>
      <c r="M10" s="177">
        <f t="shared" ref="M10:M28" si="0">SUM(I10-L10)</f>
        <v>0</v>
      </c>
      <c r="N10" s="821" t="e">
        <f t="shared" ref="N10:N28" si="1">SUM(L10/J10*100)</f>
        <v>#DIV/0!</v>
      </c>
    </row>
    <row r="11" spans="2:17" ht="14.25" customHeight="1" x14ac:dyDescent="0.25">
      <c r="B11" s="12" t="s">
        <v>31</v>
      </c>
      <c r="C11" s="53">
        <v>4832</v>
      </c>
      <c r="D11" s="13">
        <v>875</v>
      </c>
      <c r="E11" s="15">
        <v>368</v>
      </c>
      <c r="G11" s="814">
        <v>1999</v>
      </c>
      <c r="H11" s="13">
        <v>38322</v>
      </c>
      <c r="I11" s="15"/>
      <c r="J11" s="53">
        <v>19411</v>
      </c>
      <c r="K11" s="814"/>
      <c r="L11" s="13"/>
      <c r="M11" s="15">
        <f t="shared" si="0"/>
        <v>0</v>
      </c>
      <c r="N11" s="814">
        <f t="shared" si="1"/>
        <v>0</v>
      </c>
    </row>
    <row r="12" spans="2:17" ht="18" customHeight="1" x14ac:dyDescent="0.25">
      <c r="B12" s="12" t="s">
        <v>32</v>
      </c>
      <c r="C12" s="53">
        <v>3962</v>
      </c>
      <c r="D12" s="13">
        <v>1285</v>
      </c>
      <c r="E12" s="15">
        <v>343</v>
      </c>
      <c r="G12" s="814">
        <v>2000</v>
      </c>
      <c r="H12" s="13"/>
      <c r="I12" s="15"/>
      <c r="J12" s="53">
        <v>16479</v>
      </c>
      <c r="K12" s="814"/>
      <c r="L12" s="13"/>
      <c r="M12" s="15">
        <f t="shared" si="0"/>
        <v>0</v>
      </c>
      <c r="N12" s="814">
        <f t="shared" si="1"/>
        <v>0</v>
      </c>
    </row>
    <row r="13" spans="2:17" x14ac:dyDescent="0.25">
      <c r="B13" s="12" t="s">
        <v>33</v>
      </c>
      <c r="C13" s="53">
        <v>1722</v>
      </c>
      <c r="D13" s="13">
        <v>1136</v>
      </c>
      <c r="E13" s="15">
        <v>290</v>
      </c>
      <c r="G13" s="815">
        <v>2001</v>
      </c>
      <c r="H13" s="13"/>
      <c r="I13" s="15"/>
      <c r="J13" s="818">
        <v>12461</v>
      </c>
      <c r="K13" s="814"/>
      <c r="L13" s="13"/>
      <c r="M13" s="15">
        <f t="shared" si="0"/>
        <v>0</v>
      </c>
      <c r="N13" s="814">
        <f t="shared" si="1"/>
        <v>0</v>
      </c>
    </row>
    <row r="14" spans="2:17" x14ac:dyDescent="0.25">
      <c r="B14" s="12" t="s">
        <v>34</v>
      </c>
      <c r="C14" s="53">
        <v>1637</v>
      </c>
      <c r="D14" s="13">
        <v>852</v>
      </c>
      <c r="E14" s="15">
        <v>240</v>
      </c>
      <c r="G14" s="816">
        <v>2002</v>
      </c>
      <c r="H14" s="13"/>
      <c r="I14" s="15"/>
      <c r="J14" s="720">
        <v>12658</v>
      </c>
      <c r="K14" s="814"/>
      <c r="L14" s="13"/>
      <c r="M14" s="15">
        <f t="shared" si="0"/>
        <v>0</v>
      </c>
      <c r="N14" s="814">
        <f t="shared" si="1"/>
        <v>0</v>
      </c>
    </row>
    <row r="15" spans="2:17" ht="15.75" customHeight="1" x14ac:dyDescent="0.25">
      <c r="B15" s="12" t="s">
        <v>35</v>
      </c>
      <c r="C15" s="53">
        <v>942</v>
      </c>
      <c r="D15" s="13">
        <v>345</v>
      </c>
      <c r="E15" s="15">
        <v>137</v>
      </c>
      <c r="G15" s="814">
        <v>2003</v>
      </c>
      <c r="H15" s="13"/>
      <c r="I15" s="15"/>
      <c r="J15" s="53">
        <v>19490</v>
      </c>
      <c r="K15" s="814"/>
      <c r="L15" s="13"/>
      <c r="M15" s="15">
        <f t="shared" si="0"/>
        <v>0</v>
      </c>
      <c r="N15" s="814">
        <f t="shared" si="1"/>
        <v>0</v>
      </c>
    </row>
    <row r="16" spans="2:17" x14ac:dyDescent="0.25">
      <c r="B16" s="12" t="s">
        <v>36</v>
      </c>
      <c r="C16" s="53">
        <v>626</v>
      </c>
      <c r="D16" s="13">
        <v>269</v>
      </c>
      <c r="E16" s="15">
        <v>126</v>
      </c>
      <c r="G16" s="814">
        <v>2004</v>
      </c>
      <c r="H16" s="13">
        <v>40346</v>
      </c>
      <c r="I16" s="15"/>
      <c r="J16" s="53">
        <v>21329</v>
      </c>
      <c r="K16" s="814"/>
      <c r="L16" s="13"/>
      <c r="M16" s="15">
        <f t="shared" si="0"/>
        <v>0</v>
      </c>
      <c r="N16" s="814">
        <f t="shared" si="1"/>
        <v>0</v>
      </c>
      <c r="P16" s="120">
        <v>2004</v>
      </c>
      <c r="Q16" s="14">
        <v>40346</v>
      </c>
    </row>
    <row r="17" spans="2:17" x14ac:dyDescent="0.25">
      <c r="B17" s="12" t="s">
        <v>37</v>
      </c>
      <c r="C17" s="53">
        <v>1701</v>
      </c>
      <c r="D17" s="13">
        <v>828</v>
      </c>
      <c r="E17" s="15">
        <v>344</v>
      </c>
      <c r="G17" s="814">
        <v>2005</v>
      </c>
      <c r="H17" s="13">
        <v>41016</v>
      </c>
      <c r="I17" s="15"/>
      <c r="J17" s="53">
        <v>21427</v>
      </c>
      <c r="K17" s="814"/>
      <c r="L17" s="13"/>
      <c r="M17" s="15">
        <f t="shared" si="0"/>
        <v>0</v>
      </c>
      <c r="N17" s="814">
        <f t="shared" si="1"/>
        <v>0</v>
      </c>
      <c r="P17" s="120">
        <v>2005</v>
      </c>
      <c r="Q17" s="14">
        <v>41016</v>
      </c>
    </row>
    <row r="18" spans="2:17" x14ac:dyDescent="0.25">
      <c r="B18" s="12" t="s">
        <v>38</v>
      </c>
      <c r="C18" s="53">
        <v>1333</v>
      </c>
      <c r="D18" s="13">
        <v>700</v>
      </c>
      <c r="E18" s="15">
        <v>318</v>
      </c>
      <c r="G18" s="814">
        <v>2006</v>
      </c>
      <c r="H18" s="13">
        <v>48932</v>
      </c>
      <c r="I18" s="15"/>
      <c r="J18" s="53">
        <v>25517</v>
      </c>
      <c r="K18" s="814"/>
      <c r="L18" s="13"/>
      <c r="M18" s="15">
        <f t="shared" si="0"/>
        <v>0</v>
      </c>
      <c r="N18" s="814">
        <f t="shared" si="1"/>
        <v>0</v>
      </c>
      <c r="P18" s="120">
        <v>2006</v>
      </c>
      <c r="Q18" s="14">
        <v>48932</v>
      </c>
    </row>
    <row r="19" spans="2:17" x14ac:dyDescent="0.25">
      <c r="B19" s="12" t="s">
        <v>39</v>
      </c>
      <c r="C19" s="53">
        <v>1559</v>
      </c>
      <c r="D19" s="13">
        <v>789</v>
      </c>
      <c r="E19" s="15">
        <v>343</v>
      </c>
      <c r="G19" s="814">
        <v>2007</v>
      </c>
      <c r="H19" s="13">
        <v>49327</v>
      </c>
      <c r="I19" s="15">
        <v>24494</v>
      </c>
      <c r="J19" s="53">
        <v>27392</v>
      </c>
      <c r="K19" s="814"/>
      <c r="L19" s="13">
        <v>14414</v>
      </c>
      <c r="M19" s="15">
        <f t="shared" si="0"/>
        <v>10080</v>
      </c>
      <c r="N19" s="819">
        <f t="shared" si="1"/>
        <v>52.621203271028037</v>
      </c>
      <c r="P19" s="120">
        <v>2007</v>
      </c>
      <c r="Q19" s="14">
        <v>49327</v>
      </c>
    </row>
    <row r="20" spans="2:17" x14ac:dyDescent="0.25">
      <c r="B20" s="12" t="s">
        <v>40</v>
      </c>
      <c r="C20" s="53">
        <v>5939</v>
      </c>
      <c r="D20" s="13">
        <v>1252</v>
      </c>
      <c r="E20" s="15">
        <v>323</v>
      </c>
      <c r="G20" s="814">
        <v>2008</v>
      </c>
      <c r="H20" s="13">
        <v>51046</v>
      </c>
      <c r="I20" s="15">
        <v>28458</v>
      </c>
      <c r="J20" s="53">
        <v>28169</v>
      </c>
      <c r="K20" s="814"/>
      <c r="L20" s="13">
        <v>15639</v>
      </c>
      <c r="M20" s="15">
        <f t="shared" si="0"/>
        <v>12819</v>
      </c>
      <c r="N20" s="819">
        <f t="shared" si="1"/>
        <v>55.518477759238884</v>
      </c>
      <c r="P20" s="120">
        <v>2008</v>
      </c>
      <c r="Q20" s="14">
        <v>51046</v>
      </c>
    </row>
    <row r="21" spans="2:17" x14ac:dyDescent="0.25">
      <c r="B21" s="12" t="s">
        <v>41</v>
      </c>
      <c r="C21" s="53">
        <v>1985</v>
      </c>
      <c r="D21" s="13">
        <v>1000</v>
      </c>
      <c r="E21" s="15">
        <v>423</v>
      </c>
      <c r="G21" s="814">
        <v>2009</v>
      </c>
      <c r="H21" s="13">
        <v>47263</v>
      </c>
      <c r="I21" s="15">
        <v>28957</v>
      </c>
      <c r="J21" s="53">
        <v>25139</v>
      </c>
      <c r="K21" s="814"/>
      <c r="L21" s="13">
        <v>16435</v>
      </c>
      <c r="M21" s="15">
        <f t="shared" si="0"/>
        <v>12522</v>
      </c>
      <c r="N21" s="819">
        <f t="shared" si="1"/>
        <v>65.376506623175146</v>
      </c>
      <c r="P21" s="120">
        <v>2009</v>
      </c>
      <c r="Q21" s="14">
        <v>47263</v>
      </c>
    </row>
    <row r="22" spans="2:17" x14ac:dyDescent="0.25">
      <c r="B22" s="19" t="s">
        <v>42</v>
      </c>
      <c r="C22" s="276">
        <v>685</v>
      </c>
      <c r="D22" s="138">
        <v>458</v>
      </c>
      <c r="E22" s="15">
        <v>235</v>
      </c>
      <c r="G22" s="814">
        <v>2010</v>
      </c>
      <c r="H22" s="13">
        <v>57481</v>
      </c>
      <c r="I22" s="15">
        <v>35663</v>
      </c>
      <c r="J22" s="53">
        <v>30966</v>
      </c>
      <c r="K22" s="814"/>
      <c r="L22" s="13">
        <v>21368</v>
      </c>
      <c r="M22" s="15">
        <f t="shared" si="0"/>
        <v>14295</v>
      </c>
      <c r="N22" s="819">
        <f t="shared" si="1"/>
        <v>69.004714848543571</v>
      </c>
      <c r="P22" s="120">
        <v>2010</v>
      </c>
      <c r="Q22" s="14">
        <v>57481</v>
      </c>
    </row>
    <row r="23" spans="2:17" x14ac:dyDescent="0.25">
      <c r="B23" s="19" t="s">
        <v>43</v>
      </c>
      <c r="C23" s="276">
        <v>2081</v>
      </c>
      <c r="D23" s="138">
        <v>1457</v>
      </c>
      <c r="E23" s="15">
        <v>632</v>
      </c>
      <c r="G23" s="816">
        <v>2011</v>
      </c>
      <c r="H23" s="13">
        <v>42554</v>
      </c>
      <c r="I23" s="15">
        <v>16768</v>
      </c>
      <c r="J23" s="720">
        <v>24104</v>
      </c>
      <c r="K23" s="814"/>
      <c r="L23" s="13">
        <v>10464</v>
      </c>
      <c r="M23" s="15">
        <f t="shared" si="0"/>
        <v>6304</v>
      </c>
      <c r="N23" s="819">
        <f t="shared" si="1"/>
        <v>43.411881845336872</v>
      </c>
      <c r="P23" s="120">
        <v>2011</v>
      </c>
      <c r="Q23" s="14">
        <v>42554</v>
      </c>
    </row>
    <row r="24" spans="2:17" x14ac:dyDescent="0.25">
      <c r="B24" s="19" t="s">
        <v>44</v>
      </c>
      <c r="C24" s="276">
        <v>1834</v>
      </c>
      <c r="D24" s="138">
        <v>956</v>
      </c>
      <c r="E24" s="15">
        <v>315</v>
      </c>
      <c r="G24" s="815">
        <v>2012</v>
      </c>
      <c r="H24" s="13">
        <v>48689</v>
      </c>
      <c r="I24" s="15">
        <v>25146</v>
      </c>
      <c r="J24" s="818">
        <v>24066</v>
      </c>
      <c r="K24" s="814"/>
      <c r="L24" s="13">
        <v>12684</v>
      </c>
      <c r="M24" s="15">
        <f t="shared" si="0"/>
        <v>12462</v>
      </c>
      <c r="N24" s="819">
        <f t="shared" si="1"/>
        <v>52.705061082024429</v>
      </c>
      <c r="P24" s="120">
        <v>2012</v>
      </c>
      <c r="Q24" s="14">
        <v>48689</v>
      </c>
    </row>
    <row r="25" spans="2:17" x14ac:dyDescent="0.25">
      <c r="B25" s="19" t="s">
        <v>45</v>
      </c>
      <c r="C25" s="276">
        <v>3782</v>
      </c>
      <c r="D25" s="138">
        <v>764</v>
      </c>
      <c r="E25" s="15">
        <v>565</v>
      </c>
      <c r="G25" s="814">
        <v>2013</v>
      </c>
      <c r="H25" s="13">
        <v>54304</v>
      </c>
      <c r="I25" s="15">
        <v>26050</v>
      </c>
      <c r="J25" s="53">
        <v>31113</v>
      </c>
      <c r="K25" s="819">
        <f>SUM(J25-J24)/J24*100</f>
        <v>29.281974569932682</v>
      </c>
      <c r="L25" s="13">
        <v>17521</v>
      </c>
      <c r="M25" s="15">
        <f t="shared" si="0"/>
        <v>8529</v>
      </c>
      <c r="N25" s="819">
        <f t="shared" si="1"/>
        <v>56.314080930800628</v>
      </c>
      <c r="P25" s="120">
        <v>2013</v>
      </c>
      <c r="Q25" s="14">
        <v>54304</v>
      </c>
    </row>
    <row r="26" spans="2:17" x14ac:dyDescent="0.25">
      <c r="B26" s="19" t="s">
        <v>46</v>
      </c>
      <c r="C26" s="276">
        <v>2134</v>
      </c>
      <c r="D26" s="138">
        <v>799</v>
      </c>
      <c r="E26" s="15">
        <v>224</v>
      </c>
      <c r="G26" s="814">
        <v>2014</v>
      </c>
      <c r="H26" s="13">
        <v>60555</v>
      </c>
      <c r="I26" s="15">
        <v>27292</v>
      </c>
      <c r="J26" s="53">
        <v>31924</v>
      </c>
      <c r="K26" s="819">
        <f>SUM(J26-J24)/J24*100</f>
        <v>32.651874013130552</v>
      </c>
      <c r="L26" s="13">
        <v>16121</v>
      </c>
      <c r="M26" s="15">
        <f t="shared" si="0"/>
        <v>11171</v>
      </c>
      <c r="N26" s="819">
        <f t="shared" si="1"/>
        <v>50.498057887482773</v>
      </c>
      <c r="P26" s="120">
        <v>2014</v>
      </c>
      <c r="Q26" s="14">
        <v>60555</v>
      </c>
    </row>
    <row r="27" spans="2:17" x14ac:dyDescent="0.25">
      <c r="B27" s="19" t="s">
        <v>47</v>
      </c>
      <c r="C27" s="276">
        <v>1847</v>
      </c>
      <c r="D27" s="138">
        <v>841</v>
      </c>
      <c r="E27" s="15">
        <v>409</v>
      </c>
      <c r="G27" s="814">
        <v>2015</v>
      </c>
      <c r="H27" s="13">
        <v>61276</v>
      </c>
      <c r="I27" s="15">
        <v>28848</v>
      </c>
      <c r="J27" s="53">
        <v>33364</v>
      </c>
      <c r="K27" s="819">
        <f>SUM(J27-J24)/J24*100</f>
        <v>38.635419263691517</v>
      </c>
      <c r="L27" s="13">
        <v>16952</v>
      </c>
      <c r="M27" s="15">
        <f t="shared" si="0"/>
        <v>11896</v>
      </c>
      <c r="N27" s="819">
        <f t="shared" si="1"/>
        <v>50.809255484953844</v>
      </c>
      <c r="P27" s="120">
        <v>2015</v>
      </c>
      <c r="Q27" s="14">
        <v>61276</v>
      </c>
    </row>
    <row r="28" spans="2:17" x14ac:dyDescent="0.25">
      <c r="B28" s="19" t="s">
        <v>48</v>
      </c>
      <c r="C28" s="276">
        <v>2068</v>
      </c>
      <c r="D28" s="138">
        <v>948</v>
      </c>
      <c r="E28" s="15">
        <v>361</v>
      </c>
      <c r="G28" s="814">
        <v>2016</v>
      </c>
      <c r="H28" s="13">
        <v>72410</v>
      </c>
      <c r="I28" s="15">
        <v>31407</v>
      </c>
      <c r="J28" s="53">
        <v>38617</v>
      </c>
      <c r="K28" s="819">
        <f>SUM(J28-J24)/J24*100</f>
        <v>60.462893708967002</v>
      </c>
      <c r="L28" s="13">
        <v>19558</v>
      </c>
      <c r="M28" s="15">
        <f t="shared" si="0"/>
        <v>11849</v>
      </c>
      <c r="N28" s="819">
        <f t="shared" si="1"/>
        <v>50.646088510241604</v>
      </c>
      <c r="P28" s="120">
        <v>2016</v>
      </c>
      <c r="Q28" s="14">
        <v>72410</v>
      </c>
    </row>
    <row r="29" spans="2:17" x14ac:dyDescent="0.25">
      <c r="B29" s="19" t="s">
        <v>49</v>
      </c>
      <c r="C29" s="276">
        <v>1564</v>
      </c>
      <c r="D29" s="138">
        <v>704</v>
      </c>
      <c r="E29" s="15">
        <v>367</v>
      </c>
      <c r="G29" s="814">
        <v>2017</v>
      </c>
      <c r="H29" s="13">
        <v>75836</v>
      </c>
      <c r="I29" s="15">
        <v>30828</v>
      </c>
      <c r="J29" s="53">
        <v>41480</v>
      </c>
      <c r="K29" s="819">
        <f>SUM(J29-J24)/J24*100</f>
        <v>72.359345134214252</v>
      </c>
      <c r="L29" s="13">
        <v>17945</v>
      </c>
      <c r="M29" s="15">
        <f>SUM(I29-L29)</f>
        <v>12883</v>
      </c>
      <c r="N29" s="819">
        <f>SUM(L29/J29*100)</f>
        <v>43.261812921890069</v>
      </c>
      <c r="P29" s="120">
        <v>2017</v>
      </c>
      <c r="Q29" s="14">
        <v>75836</v>
      </c>
    </row>
    <row r="30" spans="2:17" ht="15.75" thickBot="1" x14ac:dyDescent="0.3">
      <c r="B30" s="19" t="s">
        <v>50</v>
      </c>
      <c r="C30" s="276">
        <v>1570</v>
      </c>
      <c r="D30" s="138">
        <v>406</v>
      </c>
      <c r="E30" s="15">
        <v>169</v>
      </c>
      <c r="G30" s="817">
        <v>2018</v>
      </c>
      <c r="H30" s="21">
        <v>61438</v>
      </c>
      <c r="I30" s="23">
        <v>20784</v>
      </c>
      <c r="J30" s="56">
        <v>34404</v>
      </c>
      <c r="K30" s="820">
        <f>SUM(J30-J24)/J24*100</f>
        <v>42.956868611318875</v>
      </c>
      <c r="L30" s="21">
        <v>12024</v>
      </c>
      <c r="M30" s="23">
        <f>SUM(I30-L30)</f>
        <v>8760</v>
      </c>
      <c r="N30" s="820">
        <f>SUM(L30/J30*100)</f>
        <v>34.949424485524936</v>
      </c>
      <c r="P30" s="120">
        <v>2018</v>
      </c>
      <c r="Q30" s="14">
        <v>61438</v>
      </c>
    </row>
    <row r="31" spans="2:17" x14ac:dyDescent="0.25">
      <c r="B31" s="19" t="s">
        <v>51</v>
      </c>
      <c r="C31" s="276">
        <v>1589</v>
      </c>
      <c r="D31" s="138">
        <v>778</v>
      </c>
      <c r="E31" s="15">
        <v>329</v>
      </c>
      <c r="H31" s="834">
        <f>SUM(H29-H30)</f>
        <v>14398</v>
      </c>
    </row>
    <row r="32" spans="2:17" x14ac:dyDescent="0.25">
      <c r="B32" s="19" t="s">
        <v>52</v>
      </c>
      <c r="C32" s="276">
        <v>12329</v>
      </c>
      <c r="D32" s="138">
        <v>1487</v>
      </c>
      <c r="E32" s="15">
        <v>464</v>
      </c>
    </row>
    <row r="33" spans="2:5" ht="15.75" thickBot="1" x14ac:dyDescent="0.3">
      <c r="B33" s="20" t="s">
        <v>53</v>
      </c>
      <c r="C33" s="277">
        <v>1703</v>
      </c>
      <c r="D33" s="141">
        <v>686</v>
      </c>
      <c r="E33" s="23">
        <v>262</v>
      </c>
    </row>
  </sheetData>
  <mergeCells count="1">
    <mergeCell ref="D6:E6"/>
  </mergeCells>
  <printOptions horizontalCentered="1"/>
  <pageMargins left="0.70866141732283472" right="0.70866141732283472" top="1.7716535433070868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M35"/>
  <sheetViews>
    <sheetView workbookViewId="0">
      <selection activeCell="B1" sqref="B1"/>
    </sheetView>
  </sheetViews>
  <sheetFormatPr defaultRowHeight="15" x14ac:dyDescent="0.25"/>
  <cols>
    <col min="1" max="1" width="4.42578125" style="103" customWidth="1"/>
    <col min="2" max="2" width="23.28515625" style="103" customWidth="1"/>
    <col min="3" max="3" width="11.28515625" style="103" customWidth="1"/>
    <col min="4" max="4" width="13" style="103" customWidth="1"/>
    <col min="5" max="5" width="13.5703125" style="103" customWidth="1"/>
    <col min="6" max="6" width="5.42578125" style="103" customWidth="1"/>
    <col min="7" max="7" width="22.42578125" style="103" customWidth="1"/>
    <col min="8" max="8" width="12.7109375" style="103" customWidth="1"/>
    <col min="9" max="10" width="13.140625" style="103" customWidth="1"/>
    <col min="11" max="16384" width="9.140625" style="103"/>
  </cols>
  <sheetData>
    <row r="1" spans="2:13" ht="9.75" customHeight="1" x14ac:dyDescent="0.25"/>
    <row r="2" spans="2:13" x14ac:dyDescent="0.25">
      <c r="B2" s="11" t="s">
        <v>503</v>
      </c>
      <c r="C2" s="11"/>
      <c r="D2" s="11"/>
      <c r="E2" s="11"/>
    </row>
    <row r="3" spans="2:13" x14ac:dyDescent="0.25">
      <c r="B3" s="11" t="s">
        <v>504</v>
      </c>
      <c r="C3" s="11"/>
      <c r="D3" s="11"/>
      <c r="E3" s="11"/>
    </row>
    <row r="4" spans="2:13" x14ac:dyDescent="0.25">
      <c r="B4" s="11" t="s">
        <v>505</v>
      </c>
      <c r="C4" s="11"/>
      <c r="D4" s="11"/>
      <c r="E4" s="11"/>
    </row>
    <row r="5" spans="2:13" ht="13.5" customHeight="1" thickBot="1" x14ac:dyDescent="0.3">
      <c r="B5" s="11"/>
      <c r="C5" s="11"/>
      <c r="D5" s="11"/>
      <c r="E5" s="11"/>
    </row>
    <row r="6" spans="2:13" ht="15.75" thickBot="1" x14ac:dyDescent="0.3">
      <c r="B6" s="886"/>
      <c r="C6" s="278"/>
      <c r="D6" s="889" t="s">
        <v>406</v>
      </c>
      <c r="E6" s="279"/>
      <c r="G6" s="886"/>
      <c r="H6" s="278"/>
      <c r="I6" s="889" t="s">
        <v>516</v>
      </c>
      <c r="J6" s="279"/>
    </row>
    <row r="7" spans="2:13" ht="15.75" thickBot="1" x14ac:dyDescent="0.3">
      <c r="B7" s="888" t="s">
        <v>27</v>
      </c>
      <c r="C7" s="121"/>
      <c r="D7" s="939" t="s">
        <v>506</v>
      </c>
      <c r="E7" s="941"/>
      <c r="G7" s="888" t="s">
        <v>27</v>
      </c>
      <c r="H7" s="121"/>
      <c r="I7" s="939" t="s">
        <v>506</v>
      </c>
      <c r="J7" s="941"/>
    </row>
    <row r="8" spans="2:13" ht="90.75" thickBot="1" x14ac:dyDescent="0.3">
      <c r="B8" s="151"/>
      <c r="C8" s="887" t="s">
        <v>61</v>
      </c>
      <c r="D8" s="890" t="s">
        <v>507</v>
      </c>
      <c r="E8" s="891" t="s">
        <v>508</v>
      </c>
      <c r="G8" s="151"/>
      <c r="H8" s="887" t="s">
        <v>61</v>
      </c>
      <c r="I8" s="890" t="s">
        <v>507</v>
      </c>
      <c r="J8" s="891" t="s">
        <v>508</v>
      </c>
    </row>
    <row r="9" spans="2:13" ht="15.75" thickBot="1" x14ac:dyDescent="0.3">
      <c r="B9" s="681" t="s">
        <v>28</v>
      </c>
      <c r="C9" s="682">
        <f>SUM(C10:C34)</f>
        <v>61438</v>
      </c>
      <c r="D9" s="683">
        <f>SUM(D10:D34)</f>
        <v>51152</v>
      </c>
      <c r="E9" s="685">
        <f>SUM(E10:E34)</f>
        <v>10286</v>
      </c>
      <c r="G9" s="681" t="s">
        <v>28</v>
      </c>
      <c r="H9" s="682">
        <f>SUM(H10:H34)</f>
        <v>75836</v>
      </c>
      <c r="I9" s="683">
        <f>SUM(I10:I34)</f>
        <v>60843</v>
      </c>
      <c r="J9" s="685">
        <f>SUM(J10:J34)</f>
        <v>14993</v>
      </c>
      <c r="L9" s="484"/>
      <c r="M9" s="484"/>
    </row>
    <row r="10" spans="2:13" x14ac:dyDescent="0.25">
      <c r="B10" s="79" t="s">
        <v>29</v>
      </c>
      <c r="C10" s="55">
        <v>719</v>
      </c>
      <c r="D10" s="49">
        <v>535</v>
      </c>
      <c r="E10" s="177">
        <v>184</v>
      </c>
      <c r="G10" s="79" t="s">
        <v>29</v>
      </c>
      <c r="H10" s="55">
        <f>SUM(I10:J10)</f>
        <v>694</v>
      </c>
      <c r="I10" s="49">
        <v>509</v>
      </c>
      <c r="J10" s="177">
        <v>185</v>
      </c>
    </row>
    <row r="11" spans="2:13" x14ac:dyDescent="0.25">
      <c r="B11" s="12" t="s">
        <v>30</v>
      </c>
      <c r="C11" s="53">
        <v>1295</v>
      </c>
      <c r="D11" s="13">
        <v>970</v>
      </c>
      <c r="E11" s="15">
        <v>325</v>
      </c>
      <c r="G11" s="12" t="s">
        <v>30</v>
      </c>
      <c r="H11" s="53">
        <f t="shared" ref="H11:H34" si="0">SUM(I11:J11)</f>
        <v>1469</v>
      </c>
      <c r="I11" s="13">
        <v>1020</v>
      </c>
      <c r="J11" s="15">
        <v>449</v>
      </c>
    </row>
    <row r="12" spans="2:13" x14ac:dyDescent="0.25">
      <c r="B12" s="12" t="s">
        <v>31</v>
      </c>
      <c r="C12" s="53">
        <v>4832</v>
      </c>
      <c r="D12" s="13">
        <v>4520</v>
      </c>
      <c r="E12" s="15">
        <v>312</v>
      </c>
      <c r="G12" s="12" t="s">
        <v>31</v>
      </c>
      <c r="H12" s="53">
        <f t="shared" si="0"/>
        <v>5811</v>
      </c>
      <c r="I12" s="13">
        <v>5261</v>
      </c>
      <c r="J12" s="15">
        <v>550</v>
      </c>
    </row>
    <row r="13" spans="2:13" x14ac:dyDescent="0.25">
      <c r="B13" s="12" t="s">
        <v>32</v>
      </c>
      <c r="C13" s="53">
        <v>3962</v>
      </c>
      <c r="D13" s="13">
        <v>3456</v>
      </c>
      <c r="E13" s="15">
        <v>506</v>
      </c>
      <c r="G13" s="12" t="s">
        <v>32</v>
      </c>
      <c r="H13" s="53">
        <f t="shared" si="0"/>
        <v>5805</v>
      </c>
      <c r="I13" s="13">
        <v>4989</v>
      </c>
      <c r="J13" s="15">
        <v>816</v>
      </c>
    </row>
    <row r="14" spans="2:13" x14ac:dyDescent="0.25">
      <c r="B14" s="12" t="s">
        <v>33</v>
      </c>
      <c r="C14" s="53">
        <v>1722</v>
      </c>
      <c r="D14" s="13">
        <v>1206</v>
      </c>
      <c r="E14" s="15">
        <v>516</v>
      </c>
      <c r="G14" s="12" t="s">
        <v>33</v>
      </c>
      <c r="H14" s="53">
        <f t="shared" si="0"/>
        <v>2474</v>
      </c>
      <c r="I14" s="13">
        <v>1755</v>
      </c>
      <c r="J14" s="15">
        <v>719</v>
      </c>
    </row>
    <row r="15" spans="2:13" x14ac:dyDescent="0.25">
      <c r="B15" s="12" t="s">
        <v>34</v>
      </c>
      <c r="C15" s="53">
        <v>1637</v>
      </c>
      <c r="D15" s="13">
        <v>1138</v>
      </c>
      <c r="E15" s="15">
        <v>499</v>
      </c>
      <c r="G15" s="12" t="s">
        <v>34</v>
      </c>
      <c r="H15" s="53">
        <f t="shared" si="0"/>
        <v>2253</v>
      </c>
      <c r="I15" s="13">
        <v>1589</v>
      </c>
      <c r="J15" s="15">
        <v>664</v>
      </c>
    </row>
    <row r="16" spans="2:13" x14ac:dyDescent="0.25">
      <c r="B16" s="12" t="s">
        <v>35</v>
      </c>
      <c r="C16" s="53">
        <v>942</v>
      </c>
      <c r="D16" s="13">
        <v>794</v>
      </c>
      <c r="E16" s="15">
        <v>148</v>
      </c>
      <c r="G16" s="12" t="s">
        <v>35</v>
      </c>
      <c r="H16" s="53">
        <f t="shared" si="0"/>
        <v>1263</v>
      </c>
      <c r="I16" s="13">
        <v>1053</v>
      </c>
      <c r="J16" s="15">
        <v>210</v>
      </c>
    </row>
    <row r="17" spans="2:10" x14ac:dyDescent="0.25">
      <c r="B17" s="12" t="s">
        <v>36</v>
      </c>
      <c r="C17" s="53">
        <v>626</v>
      </c>
      <c r="D17" s="13">
        <v>461</v>
      </c>
      <c r="E17" s="15">
        <v>165</v>
      </c>
      <c r="G17" s="12" t="s">
        <v>36</v>
      </c>
      <c r="H17" s="53">
        <f t="shared" si="0"/>
        <v>695</v>
      </c>
      <c r="I17" s="13">
        <v>529</v>
      </c>
      <c r="J17" s="15">
        <v>166</v>
      </c>
    </row>
    <row r="18" spans="2:10" x14ac:dyDescent="0.25">
      <c r="B18" s="12" t="s">
        <v>37</v>
      </c>
      <c r="C18" s="53">
        <v>1701</v>
      </c>
      <c r="D18" s="13">
        <v>1136</v>
      </c>
      <c r="E18" s="15">
        <v>565</v>
      </c>
      <c r="G18" s="12" t="s">
        <v>37</v>
      </c>
      <c r="H18" s="53">
        <f t="shared" si="0"/>
        <v>2287</v>
      </c>
      <c r="I18" s="13">
        <v>1410</v>
      </c>
      <c r="J18" s="15">
        <v>877</v>
      </c>
    </row>
    <row r="19" spans="2:10" x14ac:dyDescent="0.25">
      <c r="B19" s="12" t="s">
        <v>38</v>
      </c>
      <c r="C19" s="53">
        <v>1333</v>
      </c>
      <c r="D19" s="13">
        <v>941</v>
      </c>
      <c r="E19" s="15">
        <v>392</v>
      </c>
      <c r="G19" s="12" t="s">
        <v>38</v>
      </c>
      <c r="H19" s="53">
        <f t="shared" si="0"/>
        <v>2438</v>
      </c>
      <c r="I19" s="13">
        <v>1811</v>
      </c>
      <c r="J19" s="15">
        <v>627</v>
      </c>
    </row>
    <row r="20" spans="2:10" x14ac:dyDescent="0.25">
      <c r="B20" s="12" t="s">
        <v>39</v>
      </c>
      <c r="C20" s="53">
        <v>1559</v>
      </c>
      <c r="D20" s="13">
        <v>1246</v>
      </c>
      <c r="E20" s="15">
        <v>313</v>
      </c>
      <c r="G20" s="12" t="s">
        <v>39</v>
      </c>
      <c r="H20" s="53">
        <f t="shared" si="0"/>
        <v>2064</v>
      </c>
      <c r="I20" s="13">
        <v>1475</v>
      </c>
      <c r="J20" s="15">
        <v>589</v>
      </c>
    </row>
    <row r="21" spans="2:10" x14ac:dyDescent="0.25">
      <c r="B21" s="12" t="s">
        <v>40</v>
      </c>
      <c r="C21" s="53">
        <v>5939</v>
      </c>
      <c r="D21" s="13">
        <v>5352</v>
      </c>
      <c r="E21" s="15">
        <v>587</v>
      </c>
      <c r="G21" s="12" t="s">
        <v>40</v>
      </c>
      <c r="H21" s="53">
        <f t="shared" si="0"/>
        <v>6590</v>
      </c>
      <c r="I21" s="13">
        <v>5397</v>
      </c>
      <c r="J21" s="15">
        <v>1193</v>
      </c>
    </row>
    <row r="22" spans="2:10" x14ac:dyDescent="0.25">
      <c r="B22" s="12" t="s">
        <v>41</v>
      </c>
      <c r="C22" s="53">
        <v>1985</v>
      </c>
      <c r="D22" s="13">
        <v>1584</v>
      </c>
      <c r="E22" s="15">
        <v>401</v>
      </c>
      <c r="G22" s="12" t="s">
        <v>41</v>
      </c>
      <c r="H22" s="53">
        <f t="shared" si="0"/>
        <v>1835</v>
      </c>
      <c r="I22" s="13">
        <v>1271</v>
      </c>
      <c r="J22" s="15">
        <v>564</v>
      </c>
    </row>
    <row r="23" spans="2:10" x14ac:dyDescent="0.25">
      <c r="B23" s="19" t="s">
        <v>42</v>
      </c>
      <c r="C23" s="276">
        <v>685</v>
      </c>
      <c r="D23" s="138">
        <v>564</v>
      </c>
      <c r="E23" s="15">
        <v>121</v>
      </c>
      <c r="G23" s="19" t="s">
        <v>42</v>
      </c>
      <c r="H23" s="276">
        <f t="shared" si="0"/>
        <v>936</v>
      </c>
      <c r="I23" s="138">
        <v>759</v>
      </c>
      <c r="J23" s="15">
        <v>177</v>
      </c>
    </row>
    <row r="24" spans="2:10" x14ac:dyDescent="0.25">
      <c r="B24" s="19" t="s">
        <v>43</v>
      </c>
      <c r="C24" s="276">
        <v>2081</v>
      </c>
      <c r="D24" s="138">
        <v>1231</v>
      </c>
      <c r="E24" s="15">
        <v>850</v>
      </c>
      <c r="G24" s="19" t="s">
        <v>43</v>
      </c>
      <c r="H24" s="276">
        <f t="shared" si="0"/>
        <v>2687</v>
      </c>
      <c r="I24" s="138">
        <v>1793</v>
      </c>
      <c r="J24" s="15">
        <v>894</v>
      </c>
    </row>
    <row r="25" spans="2:10" x14ac:dyDescent="0.25">
      <c r="B25" s="19" t="s">
        <v>44</v>
      </c>
      <c r="C25" s="276">
        <v>1834</v>
      </c>
      <c r="D25" s="138">
        <v>1379</v>
      </c>
      <c r="E25" s="15">
        <v>455</v>
      </c>
      <c r="G25" s="19" t="s">
        <v>44</v>
      </c>
      <c r="H25" s="276">
        <f t="shared" si="0"/>
        <v>3098</v>
      </c>
      <c r="I25" s="138">
        <v>2483</v>
      </c>
      <c r="J25" s="15">
        <v>615</v>
      </c>
    </row>
    <row r="26" spans="2:10" x14ac:dyDescent="0.25">
      <c r="B26" s="19" t="s">
        <v>45</v>
      </c>
      <c r="C26" s="276">
        <v>3782</v>
      </c>
      <c r="D26" s="138">
        <v>3413</v>
      </c>
      <c r="E26" s="15">
        <v>369</v>
      </c>
      <c r="G26" s="19" t="s">
        <v>45</v>
      </c>
      <c r="H26" s="276">
        <f t="shared" si="0"/>
        <v>4660</v>
      </c>
      <c r="I26" s="138">
        <v>4109</v>
      </c>
      <c r="J26" s="15">
        <v>551</v>
      </c>
    </row>
    <row r="27" spans="2:10" x14ac:dyDescent="0.25">
      <c r="B27" s="19" t="s">
        <v>46</v>
      </c>
      <c r="C27" s="276">
        <v>2134</v>
      </c>
      <c r="D27" s="138">
        <v>1831</v>
      </c>
      <c r="E27" s="15">
        <v>303</v>
      </c>
      <c r="G27" s="19" t="s">
        <v>46</v>
      </c>
      <c r="H27" s="276">
        <f t="shared" si="0"/>
        <v>2839</v>
      </c>
      <c r="I27" s="138">
        <v>2403</v>
      </c>
      <c r="J27" s="15">
        <v>436</v>
      </c>
    </row>
    <row r="28" spans="2:10" x14ac:dyDescent="0.25">
      <c r="B28" s="19" t="s">
        <v>47</v>
      </c>
      <c r="C28" s="276">
        <v>1847</v>
      </c>
      <c r="D28" s="138">
        <v>1359</v>
      </c>
      <c r="E28" s="15">
        <v>488</v>
      </c>
      <c r="G28" s="19" t="s">
        <v>47</v>
      </c>
      <c r="H28" s="276">
        <f t="shared" si="0"/>
        <v>2780</v>
      </c>
      <c r="I28" s="138">
        <v>2077</v>
      </c>
      <c r="J28" s="15">
        <v>703</v>
      </c>
    </row>
    <row r="29" spans="2:10" x14ac:dyDescent="0.25">
      <c r="B29" s="19" t="s">
        <v>48</v>
      </c>
      <c r="C29" s="276">
        <v>2068</v>
      </c>
      <c r="D29" s="138">
        <v>1404</v>
      </c>
      <c r="E29" s="15">
        <v>664</v>
      </c>
      <c r="G29" s="19" t="s">
        <v>48</v>
      </c>
      <c r="H29" s="276">
        <f t="shared" si="0"/>
        <v>2385</v>
      </c>
      <c r="I29" s="138">
        <v>1380</v>
      </c>
      <c r="J29" s="15">
        <v>1005</v>
      </c>
    </row>
    <row r="30" spans="2:10" x14ac:dyDescent="0.25">
      <c r="B30" s="19" t="s">
        <v>49</v>
      </c>
      <c r="C30" s="276">
        <v>1564</v>
      </c>
      <c r="D30" s="138">
        <v>1314</v>
      </c>
      <c r="E30" s="15">
        <v>250</v>
      </c>
      <c r="G30" s="19" t="s">
        <v>49</v>
      </c>
      <c r="H30" s="276">
        <f t="shared" si="0"/>
        <v>1740</v>
      </c>
      <c r="I30" s="138">
        <v>1415</v>
      </c>
      <c r="J30" s="15">
        <v>325</v>
      </c>
    </row>
    <row r="31" spans="2:10" x14ac:dyDescent="0.25">
      <c r="B31" s="19" t="s">
        <v>50</v>
      </c>
      <c r="C31" s="276">
        <v>1570</v>
      </c>
      <c r="D31" s="138">
        <v>1376</v>
      </c>
      <c r="E31" s="15">
        <v>194</v>
      </c>
      <c r="G31" s="19" t="s">
        <v>50</v>
      </c>
      <c r="H31" s="276">
        <f t="shared" si="0"/>
        <v>1771</v>
      </c>
      <c r="I31" s="138">
        <v>1401</v>
      </c>
      <c r="J31" s="15">
        <v>370</v>
      </c>
    </row>
    <row r="32" spans="2:10" x14ac:dyDescent="0.25">
      <c r="B32" s="19" t="s">
        <v>51</v>
      </c>
      <c r="C32" s="276">
        <v>1589</v>
      </c>
      <c r="D32" s="138">
        <v>1240</v>
      </c>
      <c r="E32" s="15">
        <v>349</v>
      </c>
      <c r="G32" s="19" t="s">
        <v>51</v>
      </c>
      <c r="H32" s="276">
        <f t="shared" si="0"/>
        <v>2193</v>
      </c>
      <c r="I32" s="138">
        <v>1697</v>
      </c>
      <c r="J32" s="15">
        <v>496</v>
      </c>
    </row>
    <row r="33" spans="2:10" x14ac:dyDescent="0.25">
      <c r="B33" s="19" t="s">
        <v>52</v>
      </c>
      <c r="C33" s="276">
        <v>12329</v>
      </c>
      <c r="D33" s="138">
        <v>11425</v>
      </c>
      <c r="E33" s="15">
        <v>904</v>
      </c>
      <c r="G33" s="19" t="s">
        <v>52</v>
      </c>
      <c r="H33" s="276">
        <f t="shared" si="0"/>
        <v>13614</v>
      </c>
      <c r="I33" s="138">
        <v>12352</v>
      </c>
      <c r="J33" s="15">
        <v>1262</v>
      </c>
    </row>
    <row r="34" spans="2:10" ht="15.75" thickBot="1" x14ac:dyDescent="0.3">
      <c r="B34" s="20" t="s">
        <v>53</v>
      </c>
      <c r="C34" s="277">
        <v>1703</v>
      </c>
      <c r="D34" s="141">
        <v>1277</v>
      </c>
      <c r="E34" s="23">
        <v>426</v>
      </c>
      <c r="G34" s="20" t="s">
        <v>53</v>
      </c>
      <c r="H34" s="277">
        <f t="shared" si="0"/>
        <v>1455</v>
      </c>
      <c r="I34" s="141">
        <v>905</v>
      </c>
      <c r="J34" s="23">
        <v>550</v>
      </c>
    </row>
    <row r="35" spans="2:10" x14ac:dyDescent="0.25">
      <c r="B35" s="11"/>
      <c r="C35" s="11"/>
      <c r="D35" s="11"/>
      <c r="E35" s="11"/>
    </row>
  </sheetData>
  <mergeCells count="2">
    <mergeCell ref="D7:E7"/>
    <mergeCell ref="I7:J7"/>
  </mergeCells>
  <printOptions horizontalCentered="1"/>
  <pageMargins left="0.6692913385826772" right="0.6692913385826772" top="1.0236220472440944" bottom="0" header="0" footer="0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22"/>
  <sheetViews>
    <sheetView zoomScale="110" zoomScaleNormal="11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7.28515625" style="11" customWidth="1"/>
    <col min="3" max="3" width="12.85546875" style="11" customWidth="1"/>
    <col min="4" max="4" width="11.5703125" style="11" customWidth="1"/>
    <col min="5" max="5" width="13.140625" style="11" customWidth="1"/>
    <col min="6" max="6" width="10.85546875" style="11" customWidth="1"/>
    <col min="7" max="7" width="15.28515625" style="11" customWidth="1"/>
    <col min="8" max="8" width="9.140625" style="11"/>
    <col min="9" max="9" width="10.28515625" style="11" customWidth="1"/>
    <col min="10" max="16384" width="9.140625" style="11"/>
  </cols>
  <sheetData>
    <row r="1" spans="2:8" ht="14.25" customHeight="1" x14ac:dyDescent="0.25"/>
    <row r="2" spans="2:8" x14ac:dyDescent="0.25">
      <c r="B2" s="11" t="s">
        <v>357</v>
      </c>
    </row>
    <row r="3" spans="2:8" ht="14.25" customHeight="1" x14ac:dyDescent="0.25">
      <c r="B3" s="44" t="s">
        <v>161</v>
      </c>
    </row>
    <row r="4" spans="2:8" ht="13.5" customHeight="1" thickBot="1" x14ac:dyDescent="0.3">
      <c r="B4" s="44"/>
    </row>
    <row r="5" spans="2:8" ht="39.75" customHeight="1" x14ac:dyDescent="0.25">
      <c r="B5" s="921" t="s">
        <v>143</v>
      </c>
      <c r="C5" s="936" t="s">
        <v>379</v>
      </c>
      <c r="D5" s="937"/>
      <c r="E5" s="936" t="s">
        <v>398</v>
      </c>
      <c r="F5" s="937"/>
      <c r="G5" s="51" t="s">
        <v>417</v>
      </c>
    </row>
    <row r="6" spans="2:8" ht="15.75" thickBot="1" x14ac:dyDescent="0.3">
      <c r="B6" s="935"/>
      <c r="C6" s="45" t="s">
        <v>4</v>
      </c>
      <c r="D6" s="75" t="s">
        <v>366</v>
      </c>
      <c r="E6" s="45" t="s">
        <v>4</v>
      </c>
      <c r="F6" s="75" t="s">
        <v>366</v>
      </c>
      <c r="G6" s="52" t="s">
        <v>4</v>
      </c>
    </row>
    <row r="7" spans="2:8" ht="42" customHeight="1" thickBot="1" x14ac:dyDescent="0.3">
      <c r="B7" s="66" t="s">
        <v>156</v>
      </c>
      <c r="C7" s="67">
        <v>133227</v>
      </c>
      <c r="D7" s="68">
        <v>100</v>
      </c>
      <c r="E7" s="67">
        <v>117364</v>
      </c>
      <c r="F7" s="68">
        <v>100</v>
      </c>
      <c r="G7" s="69">
        <f>SUM(E7)-C7</f>
        <v>-15863</v>
      </c>
    </row>
    <row r="8" spans="2:8" ht="22.5" customHeight="1" thickBot="1" x14ac:dyDescent="0.3">
      <c r="B8" s="361" t="s">
        <v>157</v>
      </c>
      <c r="C8" s="362"/>
      <c r="D8" s="362"/>
      <c r="E8" s="362"/>
      <c r="F8" s="362"/>
      <c r="G8" s="363"/>
    </row>
    <row r="9" spans="2:8" ht="21" customHeight="1" x14ac:dyDescent="0.25">
      <c r="B9" s="57" t="s">
        <v>107</v>
      </c>
      <c r="C9" s="58">
        <v>22734</v>
      </c>
      <c r="D9" s="59">
        <f>SUM(C9)/C7*100</f>
        <v>17.064108626629736</v>
      </c>
      <c r="E9" s="58">
        <v>19912</v>
      </c>
      <c r="F9" s="59">
        <f>SUM(E9)/E7*100</f>
        <v>16.966020244708769</v>
      </c>
      <c r="G9" s="60">
        <f>SUM(E9)-C9</f>
        <v>-2822</v>
      </c>
      <c r="H9" s="460"/>
    </row>
    <row r="10" spans="2:8" ht="18" customHeight="1" thickBot="1" x14ac:dyDescent="0.3">
      <c r="B10" s="61" t="s">
        <v>108</v>
      </c>
      <c r="C10" s="21">
        <v>110493</v>
      </c>
      <c r="D10" s="43">
        <f>SUM(C10)/C7*100</f>
        <v>82.935891373370268</v>
      </c>
      <c r="E10" s="21">
        <v>97452</v>
      </c>
      <c r="F10" s="43">
        <f>SUM(E10)/E7*100</f>
        <v>83.033979755291227</v>
      </c>
      <c r="G10" s="56">
        <f>SUM(E10)-C10</f>
        <v>-13041</v>
      </c>
      <c r="H10" s="460"/>
    </row>
    <row r="11" spans="2:8" ht="18" customHeight="1" thickBot="1" x14ac:dyDescent="0.3">
      <c r="B11" s="364" t="s">
        <v>158</v>
      </c>
      <c r="C11" s="365"/>
      <c r="D11" s="365"/>
      <c r="E11" s="365"/>
      <c r="F11" s="365"/>
      <c r="G11" s="366"/>
    </row>
    <row r="12" spans="2:8" x14ac:dyDescent="0.25">
      <c r="B12" s="62" t="s">
        <v>109</v>
      </c>
      <c r="C12" s="63">
        <v>125</v>
      </c>
      <c r="D12" s="64">
        <f>SUM(C12)/C7*100</f>
        <v>9.3824825298175304E-2</v>
      </c>
      <c r="E12" s="63">
        <v>113</v>
      </c>
      <c r="F12" s="64">
        <f>SUM(E12)/E7*100</f>
        <v>9.6281653658702837E-2</v>
      </c>
      <c r="G12" s="65">
        <f t="shared" ref="G12:G17" si="0">SUM(E12)-C12</f>
        <v>-12</v>
      </c>
    </row>
    <row r="13" spans="2:8" x14ac:dyDescent="0.25">
      <c r="B13" s="41" t="s">
        <v>110</v>
      </c>
      <c r="C13" s="13">
        <v>960</v>
      </c>
      <c r="D13" s="40">
        <f>SUM(C13)/C7*100</f>
        <v>0.72057465828998624</v>
      </c>
      <c r="E13" s="13">
        <v>523</v>
      </c>
      <c r="F13" s="40">
        <f>SUM(E13)/E7*100</f>
        <v>0.44562216693364237</v>
      </c>
      <c r="G13" s="53">
        <f t="shared" si="0"/>
        <v>-437</v>
      </c>
    </row>
    <row r="14" spans="2:8" x14ac:dyDescent="0.25">
      <c r="B14" s="48" t="s">
        <v>111</v>
      </c>
      <c r="C14" s="49">
        <v>10710</v>
      </c>
      <c r="D14" s="50">
        <f>SUM(C14)/C7*100</f>
        <v>8.0389110315476593</v>
      </c>
      <c r="E14" s="49">
        <v>9183</v>
      </c>
      <c r="F14" s="50">
        <f>SUM(E14)/E7*100</f>
        <v>7.8243754473262666</v>
      </c>
      <c r="G14" s="55">
        <f t="shared" si="0"/>
        <v>-1527</v>
      </c>
    </row>
    <row r="15" spans="2:8" ht="30" x14ac:dyDescent="0.25">
      <c r="B15" s="41" t="s">
        <v>120</v>
      </c>
      <c r="C15" s="13">
        <v>4</v>
      </c>
      <c r="D15" s="40">
        <f>SUM(C15)/C7*100</f>
        <v>3.0023944095416096E-3</v>
      </c>
      <c r="E15" s="13">
        <v>2</v>
      </c>
      <c r="F15" s="40">
        <f>SUM(E15)/E7*100</f>
        <v>1.7041000647558026E-3</v>
      </c>
      <c r="G15" s="53">
        <f t="shared" si="0"/>
        <v>-2</v>
      </c>
    </row>
    <row r="16" spans="2:8" x14ac:dyDescent="0.25">
      <c r="B16" s="41" t="s">
        <v>112</v>
      </c>
      <c r="C16" s="13">
        <v>1929</v>
      </c>
      <c r="D16" s="40">
        <f>SUM(C16)/C7*100</f>
        <v>1.4479047040014412</v>
      </c>
      <c r="E16" s="13">
        <v>1693</v>
      </c>
      <c r="F16" s="40">
        <f>SUM(E16)/E7*100</f>
        <v>1.4425207048157866</v>
      </c>
      <c r="G16" s="53">
        <f t="shared" si="0"/>
        <v>-236</v>
      </c>
    </row>
    <row r="17" spans="2:7" ht="30.75" thickBot="1" x14ac:dyDescent="0.3">
      <c r="B17" s="42" t="s">
        <v>159</v>
      </c>
      <c r="C17" s="21">
        <v>1023</v>
      </c>
      <c r="D17" s="43">
        <f>SUM(C17)/C7*100</f>
        <v>0.7678623702402666</v>
      </c>
      <c r="E17" s="21">
        <v>857</v>
      </c>
      <c r="F17" s="43">
        <f>SUM(E17)/E7*100</f>
        <v>0.73020687774786142</v>
      </c>
      <c r="G17" s="56">
        <f t="shared" si="0"/>
        <v>-166</v>
      </c>
    </row>
    <row r="19" spans="2:7" x14ac:dyDescent="0.25">
      <c r="C19" s="834"/>
      <c r="E19" s="834"/>
    </row>
    <row r="20" spans="2:7" x14ac:dyDescent="0.25">
      <c r="C20" s="460"/>
      <c r="E20" s="460"/>
      <c r="F20" s="458"/>
    </row>
    <row r="22" spans="2:7" x14ac:dyDescent="0.25">
      <c r="E22" s="73"/>
      <c r="F22" s="458"/>
    </row>
  </sheetData>
  <mergeCells count="3">
    <mergeCell ref="B5:B6"/>
    <mergeCell ref="E5:F5"/>
    <mergeCell ref="C5:D5"/>
  </mergeCells>
  <pageMargins left="1.6929133858267718" right="0.70866141732283472" top="1.5354330708661419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AS36"/>
  <sheetViews>
    <sheetView zoomScale="90" zoomScaleNormal="90" workbookViewId="0">
      <selection activeCell="B1" sqref="B1"/>
    </sheetView>
  </sheetViews>
  <sheetFormatPr defaultRowHeight="15" x14ac:dyDescent="0.25"/>
  <cols>
    <col min="1" max="1" width="4.140625" style="103" customWidth="1"/>
    <col min="2" max="2" width="22" style="103" customWidth="1"/>
    <col min="3" max="3" width="9.7109375" style="103" customWidth="1"/>
    <col min="4" max="4" width="13.85546875" style="103" customWidth="1"/>
    <col min="5" max="5" width="11.140625" style="103" customWidth="1"/>
    <col min="6" max="6" width="13.7109375" style="103" customWidth="1"/>
    <col min="7" max="7" width="10" style="103" customWidth="1"/>
    <col min="8" max="8" width="13.7109375" style="103" customWidth="1"/>
    <col min="9" max="9" width="12.140625" style="103" customWidth="1"/>
    <col min="10" max="10" width="12.28515625" style="103" customWidth="1"/>
    <col min="11" max="11" width="10" style="103" customWidth="1"/>
    <col min="12" max="12" width="14" style="103" customWidth="1"/>
    <col min="13" max="13" width="11.5703125" style="103" customWidth="1"/>
    <col min="14" max="14" width="13.42578125" style="103" customWidth="1"/>
    <col min="15" max="15" width="8.85546875" style="103" customWidth="1"/>
    <col min="16" max="16" width="14" style="103" customWidth="1"/>
    <col min="17" max="17" width="12" style="103" customWidth="1"/>
    <col min="18" max="18" width="14.28515625" style="103" customWidth="1"/>
    <col min="19" max="19" width="3.28515625" style="103" customWidth="1"/>
    <col min="20" max="20" width="10.7109375" style="103" customWidth="1"/>
    <col min="21" max="21" width="9.42578125" style="103" customWidth="1"/>
    <col min="22" max="31" width="9.140625" style="103"/>
    <col min="32" max="32" width="10.42578125" style="103" customWidth="1"/>
    <col min="33" max="33" width="10.5703125" style="103" customWidth="1"/>
    <col min="34" max="16384" width="9.140625" style="103"/>
  </cols>
  <sheetData>
    <row r="2" spans="2:45" x14ac:dyDescent="0.25">
      <c r="B2" s="11" t="s">
        <v>327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45" x14ac:dyDescent="0.25">
      <c r="B3" s="11" t="s">
        <v>336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45" ht="15.75" thickBot="1" x14ac:dyDescent="0.3">
      <c r="B4" s="11"/>
      <c r="C4" s="1100"/>
      <c r="D4" s="1100"/>
      <c r="E4" s="1100"/>
      <c r="F4" s="1100"/>
      <c r="G4" s="1101"/>
      <c r="H4" s="1101"/>
      <c r="I4" s="1101"/>
      <c r="J4" s="256"/>
      <c r="K4" s="11"/>
      <c r="L4" s="11"/>
      <c r="M4" s="11"/>
      <c r="N4" s="11"/>
      <c r="O4" s="11"/>
      <c r="P4" s="11"/>
      <c r="Q4" s="11"/>
      <c r="R4" s="11"/>
    </row>
    <row r="5" spans="2:45" x14ac:dyDescent="0.25">
      <c r="B5" s="930" t="s">
        <v>149</v>
      </c>
      <c r="C5" s="1049">
        <v>2017</v>
      </c>
      <c r="D5" s="1050"/>
      <c r="E5" s="1050"/>
      <c r="F5" s="1102"/>
      <c r="G5" s="932">
        <v>2018</v>
      </c>
      <c r="H5" s="933"/>
      <c r="I5" s="933"/>
      <c r="J5" s="934"/>
      <c r="K5" s="932" t="s">
        <v>150</v>
      </c>
      <c r="L5" s="933"/>
      <c r="M5" s="933"/>
      <c r="N5" s="934"/>
      <c r="O5" s="932" t="s">
        <v>225</v>
      </c>
      <c r="P5" s="933"/>
      <c r="Q5" s="933"/>
      <c r="R5" s="934"/>
    </row>
    <row r="6" spans="2:45" x14ac:dyDescent="0.25">
      <c r="B6" s="938"/>
      <c r="C6" s="1099" t="s">
        <v>4</v>
      </c>
      <c r="D6" s="1074" t="s">
        <v>64</v>
      </c>
      <c r="E6" s="1074"/>
      <c r="F6" s="965" t="s">
        <v>226</v>
      </c>
      <c r="G6" s="927" t="s">
        <v>4</v>
      </c>
      <c r="H6" s="1075" t="s">
        <v>64</v>
      </c>
      <c r="I6" s="1103"/>
      <c r="J6" s="1104" t="s">
        <v>226</v>
      </c>
      <c r="K6" s="1099" t="s">
        <v>224</v>
      </c>
      <c r="L6" s="1074" t="s">
        <v>64</v>
      </c>
      <c r="M6" s="1074"/>
      <c r="N6" s="965" t="s">
        <v>226</v>
      </c>
      <c r="O6" s="1099" t="s">
        <v>224</v>
      </c>
      <c r="P6" s="1074" t="s">
        <v>64</v>
      </c>
      <c r="Q6" s="1074"/>
      <c r="R6" s="929" t="s">
        <v>226</v>
      </c>
    </row>
    <row r="7" spans="2:45" ht="75.75" customHeight="1" thickBot="1" x14ac:dyDescent="0.3">
      <c r="B7" s="931"/>
      <c r="C7" s="1063"/>
      <c r="D7" s="122" t="s">
        <v>62</v>
      </c>
      <c r="E7" s="122" t="s">
        <v>63</v>
      </c>
      <c r="F7" s="1098"/>
      <c r="G7" s="922"/>
      <c r="H7" s="221" t="s">
        <v>62</v>
      </c>
      <c r="I7" s="221" t="s">
        <v>63</v>
      </c>
      <c r="J7" s="1105"/>
      <c r="K7" s="1063"/>
      <c r="L7" s="122" t="s">
        <v>62</v>
      </c>
      <c r="M7" s="122" t="s">
        <v>63</v>
      </c>
      <c r="N7" s="1098"/>
      <c r="O7" s="1063"/>
      <c r="P7" s="122" t="s">
        <v>62</v>
      </c>
      <c r="Q7" s="122" t="s">
        <v>63</v>
      </c>
      <c r="R7" s="1065"/>
      <c r="T7" s="120" t="s">
        <v>407</v>
      </c>
      <c r="U7" s="120">
        <v>1</v>
      </c>
      <c r="V7" s="120">
        <v>2</v>
      </c>
      <c r="W7" s="120">
        <v>3</v>
      </c>
      <c r="X7" s="120">
        <v>4</v>
      </c>
      <c r="Y7" s="120">
        <v>5</v>
      </c>
      <c r="Z7" s="120">
        <v>6</v>
      </c>
      <c r="AA7" s="120">
        <v>7</v>
      </c>
      <c r="AB7" s="120">
        <v>8</v>
      </c>
      <c r="AC7" s="120">
        <v>9</v>
      </c>
      <c r="AD7" s="120">
        <v>10</v>
      </c>
      <c r="AE7" s="120">
        <v>11</v>
      </c>
      <c r="AF7" s="120">
        <v>12</v>
      </c>
      <c r="AG7" s="120" t="s">
        <v>380</v>
      </c>
      <c r="AH7" s="120">
        <v>1</v>
      </c>
      <c r="AI7" s="120">
        <v>2</v>
      </c>
      <c r="AJ7" s="120">
        <v>3</v>
      </c>
      <c r="AK7" s="120">
        <v>4</v>
      </c>
      <c r="AL7" s="120">
        <v>5</v>
      </c>
      <c r="AM7" s="120">
        <v>6</v>
      </c>
      <c r="AN7" s="120">
        <v>7</v>
      </c>
      <c r="AO7" s="120">
        <v>8</v>
      </c>
      <c r="AP7" s="120">
        <v>9</v>
      </c>
      <c r="AQ7" s="120">
        <v>10</v>
      </c>
      <c r="AR7" s="120">
        <v>11</v>
      </c>
      <c r="AS7" s="120">
        <v>12</v>
      </c>
    </row>
    <row r="8" spans="2:45" ht="27" customHeight="1" thickBot="1" x14ac:dyDescent="0.3">
      <c r="B8" s="209" t="s">
        <v>28</v>
      </c>
      <c r="C8" s="34">
        <f>SUM(C9:C33)</f>
        <v>75836</v>
      </c>
      <c r="D8" s="35">
        <f>SUM(D9:D33)</f>
        <v>30828</v>
      </c>
      <c r="E8" s="35">
        <f>SUM(E9:E33)</f>
        <v>9851</v>
      </c>
      <c r="F8" s="310">
        <f t="shared" ref="F8:F33" si="0">SUM(AG8/C8)</f>
        <v>15.27709794820402</v>
      </c>
      <c r="G8" s="307">
        <f>SUM(G9:G33)</f>
        <v>61438</v>
      </c>
      <c r="H8" s="308">
        <f t="shared" ref="H8" si="1">SUM(H9:H33)</f>
        <v>20784</v>
      </c>
      <c r="I8" s="308">
        <f>SUM(I9:I33)</f>
        <v>8024</v>
      </c>
      <c r="J8" s="309">
        <f t="shared" ref="J8:J33" si="2">SUM(T8)/G8</f>
        <v>16.577867118070248</v>
      </c>
      <c r="K8" s="34">
        <f>SUM(K9:K33)</f>
        <v>-14398</v>
      </c>
      <c r="L8" s="35">
        <f>SUM(L9:L33)</f>
        <v>-10044</v>
      </c>
      <c r="M8" s="35">
        <f>SUM(M9:M33)</f>
        <v>-1827</v>
      </c>
      <c r="N8" s="310">
        <f t="shared" ref="N8:N33" si="3">J8-F8</f>
        <v>1.3007691698662285</v>
      </c>
      <c r="O8" s="311">
        <f>SUM(K8)/C8*100</f>
        <v>-18.985705997151747</v>
      </c>
      <c r="P8" s="312">
        <f>SUM(L8)/D8*100</f>
        <v>-32.580770727909695</v>
      </c>
      <c r="Q8" s="312">
        <f>SUM(M8)/E8*100</f>
        <v>-18.546340473048424</v>
      </c>
      <c r="R8" s="313">
        <f>N8/F8*100</f>
        <v>8.5145043533555889</v>
      </c>
      <c r="T8" s="14">
        <f>SUM(U8:AF8)</f>
        <v>1018511</v>
      </c>
      <c r="U8" s="120">
        <f t="shared" ref="U8:AF8" si="4">SUM(U9:U33)</f>
        <v>94595</v>
      </c>
      <c r="V8" s="120">
        <f t="shared" si="4"/>
        <v>93888</v>
      </c>
      <c r="W8" s="120">
        <f t="shared" si="4"/>
        <v>91300</v>
      </c>
      <c r="X8" s="120">
        <f t="shared" si="4"/>
        <v>87683</v>
      </c>
      <c r="Y8" s="120">
        <f t="shared" si="4"/>
        <v>84030</v>
      </c>
      <c r="Z8" s="120">
        <f t="shared" si="4"/>
        <v>81606</v>
      </c>
      <c r="AA8" s="120">
        <f t="shared" si="4"/>
        <v>81670</v>
      </c>
      <c r="AB8" s="120">
        <f t="shared" si="4"/>
        <v>81177</v>
      </c>
      <c r="AC8" s="120">
        <f t="shared" si="4"/>
        <v>79556</v>
      </c>
      <c r="AD8" s="120">
        <f t="shared" si="4"/>
        <v>79258</v>
      </c>
      <c r="AE8" s="120">
        <f t="shared" si="4"/>
        <v>80815</v>
      </c>
      <c r="AF8" s="14">
        <f t="shared" si="4"/>
        <v>82933</v>
      </c>
      <c r="AG8" s="14">
        <f>SUM(AH8:AS8)</f>
        <v>1158554</v>
      </c>
      <c r="AH8" s="120">
        <f>SUM(AH9:AH33)</f>
        <v>111891</v>
      </c>
      <c r="AI8" s="120">
        <f t="shared" ref="AI8:AR8" si="5">SUM(AI9:AI33)</f>
        <v>110803</v>
      </c>
      <c r="AJ8" s="120">
        <f t="shared" si="5"/>
        <v>105919</v>
      </c>
      <c r="AK8" s="120">
        <f t="shared" si="5"/>
        <v>100061</v>
      </c>
      <c r="AL8" s="120">
        <f t="shared" si="5"/>
        <v>95633</v>
      </c>
      <c r="AM8" s="120">
        <f t="shared" si="5"/>
        <v>91979</v>
      </c>
      <c r="AN8" s="120">
        <f t="shared" si="5"/>
        <v>91401</v>
      </c>
      <c r="AO8" s="120">
        <f t="shared" si="5"/>
        <v>91766</v>
      </c>
      <c r="AP8" s="120">
        <f t="shared" si="5"/>
        <v>90254</v>
      </c>
      <c r="AQ8" s="120">
        <f t="shared" si="5"/>
        <v>88494</v>
      </c>
      <c r="AR8" s="120">
        <f t="shared" si="5"/>
        <v>89381</v>
      </c>
      <c r="AS8" s="14">
        <f>SUM(AS9:AS33)</f>
        <v>90972</v>
      </c>
    </row>
    <row r="9" spans="2:45" x14ac:dyDescent="0.25">
      <c r="B9" s="211" t="s">
        <v>29</v>
      </c>
      <c r="C9" s="58">
        <v>694</v>
      </c>
      <c r="D9" s="145">
        <v>467</v>
      </c>
      <c r="E9" s="145">
        <v>150</v>
      </c>
      <c r="F9" s="181">
        <f>SUM(AG9/C9)</f>
        <v>23.97406340057637</v>
      </c>
      <c r="G9" s="58">
        <f>SUM(T.XXV!C9)</f>
        <v>719</v>
      </c>
      <c r="H9" s="145">
        <f>SUM(T.XXV!D9)</f>
        <v>346</v>
      </c>
      <c r="I9" s="145">
        <f>SUM(T.XXV!E9)</f>
        <v>148</v>
      </c>
      <c r="J9" s="181">
        <f t="shared" si="2"/>
        <v>19.984700973574409</v>
      </c>
      <c r="K9" s="58">
        <f t="shared" ref="K9:K33" si="6">SUM(G9)-C9</f>
        <v>25</v>
      </c>
      <c r="L9" s="145">
        <f t="shared" ref="L9:L33" si="7">SUM(H9)-D9</f>
        <v>-121</v>
      </c>
      <c r="M9" s="145">
        <f t="shared" ref="M9:M33" si="8">SUM(I9)-E9</f>
        <v>-2</v>
      </c>
      <c r="N9" s="181">
        <f t="shared" si="3"/>
        <v>-3.9893624270019608</v>
      </c>
      <c r="O9" s="305">
        <f>SUM(K9)/C9*100</f>
        <v>3.6023054755043229</v>
      </c>
      <c r="P9" s="306">
        <f t="shared" ref="P9:P33" si="9">SUM(L9)/D9*100</f>
        <v>-25.910064239828696</v>
      </c>
      <c r="Q9" s="306">
        <f t="shared" ref="Q9:Q33" si="10">SUM(M9)/E9*100</f>
        <v>-1.3333333333333335</v>
      </c>
      <c r="R9" s="59">
        <f t="shared" ref="R9:R33" si="11">N9/F9*100</f>
        <v>-16.640326507629286</v>
      </c>
      <c r="T9" s="14">
        <f>SUM(U9:AF9)</f>
        <v>14369</v>
      </c>
      <c r="U9" s="565">
        <v>1357</v>
      </c>
      <c r="V9" s="565">
        <v>1377</v>
      </c>
      <c r="W9" s="565">
        <v>1341</v>
      </c>
      <c r="X9" s="565">
        <v>1275</v>
      </c>
      <c r="Y9" s="565">
        <v>1196</v>
      </c>
      <c r="Z9" s="565">
        <v>1128</v>
      </c>
      <c r="AA9" s="565">
        <v>1084</v>
      </c>
      <c r="AB9" s="565">
        <v>1087</v>
      </c>
      <c r="AC9" s="565">
        <v>1082</v>
      </c>
      <c r="AD9" s="565">
        <v>1105</v>
      </c>
      <c r="AE9" s="565">
        <v>1162</v>
      </c>
      <c r="AF9" s="584">
        <v>1175</v>
      </c>
      <c r="AG9" s="14">
        <f t="shared" ref="AG9" si="12">SUM(AH9:AS9)</f>
        <v>16638</v>
      </c>
      <c r="AH9" s="667">
        <v>1610</v>
      </c>
      <c r="AI9" s="667">
        <v>1634</v>
      </c>
      <c r="AJ9" s="667">
        <v>1554</v>
      </c>
      <c r="AK9" s="667">
        <v>1458</v>
      </c>
      <c r="AL9" s="667">
        <v>1383</v>
      </c>
      <c r="AM9" s="667">
        <v>1307</v>
      </c>
      <c r="AN9" s="667">
        <v>1275</v>
      </c>
      <c r="AO9" s="667">
        <v>1277</v>
      </c>
      <c r="AP9" s="667">
        <v>1273</v>
      </c>
      <c r="AQ9" s="667">
        <v>1249</v>
      </c>
      <c r="AR9" s="667">
        <v>1295</v>
      </c>
      <c r="AS9" s="584">
        <v>1323</v>
      </c>
    </row>
    <row r="10" spans="2:45" x14ac:dyDescent="0.25">
      <c r="B10" s="231" t="s">
        <v>30</v>
      </c>
      <c r="C10" s="13">
        <v>1469</v>
      </c>
      <c r="D10" s="14">
        <v>1168</v>
      </c>
      <c r="E10" s="14">
        <v>340</v>
      </c>
      <c r="F10" s="178">
        <f t="shared" si="0"/>
        <v>40.02722940776038</v>
      </c>
      <c r="G10" s="13">
        <f>SUM(T.XXV!C10)</f>
        <v>1295</v>
      </c>
      <c r="H10" s="14">
        <f>SUM(T.XXV!D10)</f>
        <v>823</v>
      </c>
      <c r="I10" s="14">
        <f>SUM(T.XXV!E10)</f>
        <v>289</v>
      </c>
      <c r="J10" s="178">
        <f t="shared" si="2"/>
        <v>40.139768339768338</v>
      </c>
      <c r="K10" s="13">
        <f t="shared" si="6"/>
        <v>-174</v>
      </c>
      <c r="L10" s="14">
        <f t="shared" si="7"/>
        <v>-345</v>
      </c>
      <c r="M10" s="14">
        <f t="shared" si="8"/>
        <v>-51</v>
      </c>
      <c r="N10" s="236">
        <f t="shared" si="3"/>
        <v>0.11253893200795773</v>
      </c>
      <c r="O10" s="237">
        <f t="shared" ref="O10:O33" si="13">SUM(K10)/C10*100</f>
        <v>-11.844792375765827</v>
      </c>
      <c r="P10" s="114">
        <f t="shared" si="9"/>
        <v>-29.537671232876711</v>
      </c>
      <c r="Q10" s="114">
        <f t="shared" si="10"/>
        <v>-15</v>
      </c>
      <c r="R10" s="50">
        <f t="shared" si="11"/>
        <v>0.28115593727838417</v>
      </c>
      <c r="T10" s="14">
        <f>SUM(U10:AF10)</f>
        <v>51981</v>
      </c>
      <c r="U10" s="565">
        <v>4858</v>
      </c>
      <c r="V10" s="565">
        <v>4745</v>
      </c>
      <c r="W10" s="565">
        <v>4596</v>
      </c>
      <c r="X10" s="565">
        <v>4374</v>
      </c>
      <c r="Y10" s="565">
        <v>4211</v>
      </c>
      <c r="Z10" s="565">
        <v>4145</v>
      </c>
      <c r="AA10" s="565">
        <v>4165</v>
      </c>
      <c r="AB10" s="565">
        <v>4114</v>
      </c>
      <c r="AC10" s="565">
        <v>4017</v>
      </c>
      <c r="AD10" s="565">
        <v>4078</v>
      </c>
      <c r="AE10" s="565">
        <v>4263</v>
      </c>
      <c r="AF10" s="584">
        <v>4415</v>
      </c>
      <c r="AG10" s="14">
        <f t="shared" ref="AG10:AG33" si="14">SUM(AH10:AS10)</f>
        <v>58800</v>
      </c>
      <c r="AH10" s="667">
        <v>5599</v>
      </c>
      <c r="AI10" s="667">
        <v>5483</v>
      </c>
      <c r="AJ10" s="667">
        <v>5226</v>
      </c>
      <c r="AK10" s="667">
        <v>4994</v>
      </c>
      <c r="AL10" s="667">
        <v>4780</v>
      </c>
      <c r="AM10" s="667">
        <v>4668</v>
      </c>
      <c r="AN10" s="667">
        <v>4741</v>
      </c>
      <c r="AO10" s="667">
        <v>4721</v>
      </c>
      <c r="AP10" s="667">
        <v>4608</v>
      </c>
      <c r="AQ10" s="667">
        <v>4570</v>
      </c>
      <c r="AR10" s="667">
        <v>4637</v>
      </c>
      <c r="AS10" s="584">
        <v>4773</v>
      </c>
    </row>
    <row r="11" spans="2:45" x14ac:dyDescent="0.25">
      <c r="B11" s="231" t="s">
        <v>31</v>
      </c>
      <c r="C11" s="13">
        <v>5811</v>
      </c>
      <c r="D11" s="14">
        <v>1526</v>
      </c>
      <c r="E11" s="14">
        <v>457</v>
      </c>
      <c r="F11" s="178">
        <f t="shared" si="0"/>
        <v>9.7649285837205309</v>
      </c>
      <c r="G11" s="13">
        <f>SUM(T.XXV!C11)</f>
        <v>4832</v>
      </c>
      <c r="H11" s="14">
        <f>SUM(T.XXV!D11)</f>
        <v>875</v>
      </c>
      <c r="I11" s="14">
        <f>SUM(T.XXV!E11)</f>
        <v>368</v>
      </c>
      <c r="J11" s="178">
        <f t="shared" si="2"/>
        <v>9.283526490066226</v>
      </c>
      <c r="K11" s="13">
        <f t="shared" si="6"/>
        <v>-979</v>
      </c>
      <c r="L11" s="14">
        <f t="shared" si="7"/>
        <v>-651</v>
      </c>
      <c r="M11" s="14">
        <f t="shared" si="8"/>
        <v>-89</v>
      </c>
      <c r="N11" s="236">
        <f t="shared" si="3"/>
        <v>-0.48140209365430486</v>
      </c>
      <c r="O11" s="237">
        <f t="shared" si="13"/>
        <v>-16.847358458096714</v>
      </c>
      <c r="P11" s="114">
        <f t="shared" si="9"/>
        <v>-42.660550458715598</v>
      </c>
      <c r="Q11" s="114">
        <f t="shared" si="10"/>
        <v>-19.474835886214443</v>
      </c>
      <c r="R11" s="50">
        <f t="shared" si="11"/>
        <v>-4.9299090057542037</v>
      </c>
      <c r="T11" s="14">
        <f>SUM(U11:AF11)</f>
        <v>44858</v>
      </c>
      <c r="U11" s="565">
        <v>4278</v>
      </c>
      <c r="V11" s="565">
        <v>4248</v>
      </c>
      <c r="W11" s="565">
        <v>4115</v>
      </c>
      <c r="X11" s="565">
        <v>3949</v>
      </c>
      <c r="Y11" s="565">
        <v>3754</v>
      </c>
      <c r="Z11" s="565">
        <v>3652</v>
      </c>
      <c r="AA11" s="565">
        <v>3636</v>
      </c>
      <c r="AB11" s="565">
        <v>3567</v>
      </c>
      <c r="AC11" s="565">
        <v>3457</v>
      </c>
      <c r="AD11" s="565">
        <v>3408</v>
      </c>
      <c r="AE11" s="565">
        <v>3342</v>
      </c>
      <c r="AF11" s="584">
        <v>3452</v>
      </c>
      <c r="AG11" s="14">
        <f t="shared" si="14"/>
        <v>56744</v>
      </c>
      <c r="AH11" s="667">
        <v>5882</v>
      </c>
      <c r="AI11" s="667">
        <v>5736</v>
      </c>
      <c r="AJ11" s="667">
        <v>5478</v>
      </c>
      <c r="AK11" s="667">
        <v>5060</v>
      </c>
      <c r="AL11" s="667">
        <v>4794</v>
      </c>
      <c r="AM11" s="667">
        <v>4505</v>
      </c>
      <c r="AN11" s="667">
        <v>4408</v>
      </c>
      <c r="AO11" s="667">
        <v>4344</v>
      </c>
      <c r="AP11" s="667">
        <v>4213</v>
      </c>
      <c r="AQ11" s="667">
        <v>4099</v>
      </c>
      <c r="AR11" s="667">
        <v>4087</v>
      </c>
      <c r="AS11" s="584">
        <v>4138</v>
      </c>
    </row>
    <row r="12" spans="2:45" x14ac:dyDescent="0.25">
      <c r="B12" s="231" t="s">
        <v>32</v>
      </c>
      <c r="C12" s="13">
        <v>5805</v>
      </c>
      <c r="D12" s="14">
        <v>2217</v>
      </c>
      <c r="E12" s="14">
        <v>591</v>
      </c>
      <c r="F12" s="178">
        <f t="shared" si="0"/>
        <v>15.101808785529716</v>
      </c>
      <c r="G12" s="13">
        <f>SUM(T.XXV!C12)</f>
        <v>3962</v>
      </c>
      <c r="H12" s="14">
        <f>SUM(T.XXV!D12)</f>
        <v>1285</v>
      </c>
      <c r="I12" s="14">
        <f>SUM(T.XXV!E12)</f>
        <v>343</v>
      </c>
      <c r="J12" s="178">
        <f t="shared" si="2"/>
        <v>20.198889449772842</v>
      </c>
      <c r="K12" s="13">
        <f t="shared" si="6"/>
        <v>-1843</v>
      </c>
      <c r="L12" s="14">
        <f t="shared" si="7"/>
        <v>-932</v>
      </c>
      <c r="M12" s="14">
        <f t="shared" si="8"/>
        <v>-248</v>
      </c>
      <c r="N12" s="236">
        <f t="shared" si="3"/>
        <v>5.0970806642431263</v>
      </c>
      <c r="O12" s="237">
        <f t="shared" si="13"/>
        <v>-31.748492678725238</v>
      </c>
      <c r="P12" s="114">
        <f t="shared" si="9"/>
        <v>-42.038791159224175</v>
      </c>
      <c r="Q12" s="114">
        <f t="shared" si="10"/>
        <v>-41.962774957698819</v>
      </c>
      <c r="R12" s="50">
        <f t="shared" si="11"/>
        <v>33.751458097701899</v>
      </c>
      <c r="T12" s="14">
        <f t="shared" ref="T12:T33" si="15">SUM(U12:AF12)</f>
        <v>80028</v>
      </c>
      <c r="U12" s="565">
        <v>7258</v>
      </c>
      <c r="V12" s="565">
        <v>7308</v>
      </c>
      <c r="W12" s="565">
        <v>7080</v>
      </c>
      <c r="X12" s="565">
        <v>6809</v>
      </c>
      <c r="Y12" s="565">
        <v>6668</v>
      </c>
      <c r="Z12" s="565">
        <v>6394</v>
      </c>
      <c r="AA12" s="565">
        <v>6469</v>
      </c>
      <c r="AB12" s="565">
        <v>6425</v>
      </c>
      <c r="AC12" s="565">
        <v>6349</v>
      </c>
      <c r="AD12" s="565">
        <v>6312</v>
      </c>
      <c r="AE12" s="565">
        <v>6405</v>
      </c>
      <c r="AF12" s="584">
        <v>6551</v>
      </c>
      <c r="AG12" s="14">
        <f t="shared" si="14"/>
        <v>87666</v>
      </c>
      <c r="AH12" s="667">
        <v>8091</v>
      </c>
      <c r="AI12" s="667">
        <v>8086</v>
      </c>
      <c r="AJ12" s="667">
        <v>7815</v>
      </c>
      <c r="AK12" s="667">
        <v>7544</v>
      </c>
      <c r="AL12" s="667">
        <v>7214</v>
      </c>
      <c r="AM12" s="667">
        <v>7016</v>
      </c>
      <c r="AN12" s="667">
        <v>6956</v>
      </c>
      <c r="AO12" s="667">
        <v>7053</v>
      </c>
      <c r="AP12" s="667">
        <v>7088</v>
      </c>
      <c r="AQ12" s="667">
        <v>6883</v>
      </c>
      <c r="AR12" s="667">
        <v>6895</v>
      </c>
      <c r="AS12" s="584">
        <v>7025</v>
      </c>
    </row>
    <row r="13" spans="2:45" x14ac:dyDescent="0.25">
      <c r="B13" s="231" t="s">
        <v>33</v>
      </c>
      <c r="C13" s="13">
        <v>2474</v>
      </c>
      <c r="D13" s="14">
        <v>1629</v>
      </c>
      <c r="E13" s="14">
        <v>367</v>
      </c>
      <c r="F13" s="178">
        <f t="shared" si="0"/>
        <v>29.869442198868228</v>
      </c>
      <c r="G13" s="13">
        <f>SUM(T.XXV!C13)</f>
        <v>1722</v>
      </c>
      <c r="H13" s="14">
        <f>SUM(T.XXV!D13)</f>
        <v>1136</v>
      </c>
      <c r="I13" s="14">
        <f>SUM(T.XXV!E13)</f>
        <v>290</v>
      </c>
      <c r="J13" s="178">
        <f t="shared" si="2"/>
        <v>36.89605110336818</v>
      </c>
      <c r="K13" s="13">
        <f t="shared" si="6"/>
        <v>-752</v>
      </c>
      <c r="L13" s="14">
        <f t="shared" si="7"/>
        <v>-493</v>
      </c>
      <c r="M13" s="14">
        <f t="shared" si="8"/>
        <v>-77</v>
      </c>
      <c r="N13" s="236">
        <f t="shared" si="3"/>
        <v>7.0266089044999518</v>
      </c>
      <c r="O13" s="237">
        <f t="shared" si="13"/>
        <v>-30.396119644300729</v>
      </c>
      <c r="P13" s="114">
        <f t="shared" si="9"/>
        <v>-30.263965623081646</v>
      </c>
      <c r="Q13" s="114">
        <f t="shared" si="10"/>
        <v>-20.980926430517709</v>
      </c>
      <c r="R13" s="50">
        <f t="shared" si="11"/>
        <v>23.524406173096178</v>
      </c>
      <c r="T13" s="14">
        <f>SUM(U13:AF13)</f>
        <v>63535</v>
      </c>
      <c r="U13" s="565">
        <v>6051</v>
      </c>
      <c r="V13" s="565">
        <v>6026</v>
      </c>
      <c r="W13" s="565">
        <v>5824</v>
      </c>
      <c r="X13" s="565">
        <v>5472</v>
      </c>
      <c r="Y13" s="565">
        <v>5178</v>
      </c>
      <c r="Z13" s="565">
        <v>5063</v>
      </c>
      <c r="AA13" s="565">
        <v>5041</v>
      </c>
      <c r="AB13" s="565">
        <v>4885</v>
      </c>
      <c r="AC13" s="565">
        <v>4888</v>
      </c>
      <c r="AD13" s="565">
        <v>4906</v>
      </c>
      <c r="AE13" s="565">
        <v>5022</v>
      </c>
      <c r="AF13" s="584">
        <v>5179</v>
      </c>
      <c r="AG13" s="14">
        <f t="shared" si="14"/>
        <v>73897</v>
      </c>
      <c r="AH13" s="667">
        <v>7359</v>
      </c>
      <c r="AI13" s="667">
        <v>7198</v>
      </c>
      <c r="AJ13" s="667">
        <v>6908</v>
      </c>
      <c r="AK13" s="667">
        <v>6548</v>
      </c>
      <c r="AL13" s="667">
        <v>6158</v>
      </c>
      <c r="AM13" s="667">
        <v>5842</v>
      </c>
      <c r="AN13" s="667">
        <v>5740</v>
      </c>
      <c r="AO13" s="667">
        <v>5694</v>
      </c>
      <c r="AP13" s="667">
        <v>5553</v>
      </c>
      <c r="AQ13" s="667">
        <v>5517</v>
      </c>
      <c r="AR13" s="667">
        <v>5632</v>
      </c>
      <c r="AS13" s="584">
        <v>5748</v>
      </c>
    </row>
    <row r="14" spans="2:45" x14ac:dyDescent="0.25">
      <c r="B14" s="231" t="s">
        <v>34</v>
      </c>
      <c r="C14" s="13">
        <v>2253</v>
      </c>
      <c r="D14" s="14">
        <v>1172</v>
      </c>
      <c r="E14" s="14">
        <v>259</v>
      </c>
      <c r="F14" s="178">
        <f t="shared" si="0"/>
        <v>12.935641367066134</v>
      </c>
      <c r="G14" s="13">
        <f>SUM(T.XXV!C14)</f>
        <v>1637</v>
      </c>
      <c r="H14" s="14">
        <f>SUM(T.XXV!D14)</f>
        <v>852</v>
      </c>
      <c r="I14" s="14">
        <f>SUM(T.XXV!E14)</f>
        <v>240</v>
      </c>
      <c r="J14" s="178">
        <f t="shared" si="2"/>
        <v>15.206475259621259</v>
      </c>
      <c r="K14" s="13">
        <f t="shared" si="6"/>
        <v>-616</v>
      </c>
      <c r="L14" s="14">
        <f t="shared" si="7"/>
        <v>-320</v>
      </c>
      <c r="M14" s="14">
        <f t="shared" si="8"/>
        <v>-19</v>
      </c>
      <c r="N14" s="236">
        <f t="shared" si="3"/>
        <v>2.2708338925551246</v>
      </c>
      <c r="O14" s="237">
        <f t="shared" si="13"/>
        <v>-27.341322680869951</v>
      </c>
      <c r="P14" s="114">
        <f t="shared" si="9"/>
        <v>-27.303754266211605</v>
      </c>
      <c r="Q14" s="114">
        <f t="shared" si="10"/>
        <v>-7.3359073359073363</v>
      </c>
      <c r="R14" s="50">
        <f t="shared" si="11"/>
        <v>17.554861240484133</v>
      </c>
      <c r="T14" s="14">
        <f t="shared" si="15"/>
        <v>24893</v>
      </c>
      <c r="U14" s="565">
        <v>2413</v>
      </c>
      <c r="V14" s="565">
        <v>2390</v>
      </c>
      <c r="W14" s="565">
        <v>2316</v>
      </c>
      <c r="X14" s="565">
        <v>2191</v>
      </c>
      <c r="Y14" s="565">
        <v>2081</v>
      </c>
      <c r="Z14" s="565">
        <v>1937</v>
      </c>
      <c r="AA14" s="565">
        <v>1928</v>
      </c>
      <c r="AB14" s="565">
        <v>1927</v>
      </c>
      <c r="AC14" s="565">
        <v>1919</v>
      </c>
      <c r="AD14" s="565">
        <v>1934</v>
      </c>
      <c r="AE14" s="565">
        <v>1885</v>
      </c>
      <c r="AF14" s="584">
        <v>1972</v>
      </c>
      <c r="AG14" s="14">
        <f t="shared" si="14"/>
        <v>29144</v>
      </c>
      <c r="AH14" s="667">
        <v>2857</v>
      </c>
      <c r="AI14" s="667">
        <v>2814</v>
      </c>
      <c r="AJ14" s="667">
        <v>2636</v>
      </c>
      <c r="AK14" s="667">
        <v>2481</v>
      </c>
      <c r="AL14" s="667">
        <v>2374</v>
      </c>
      <c r="AM14" s="667">
        <v>2268</v>
      </c>
      <c r="AN14" s="667">
        <v>2251</v>
      </c>
      <c r="AO14" s="667">
        <v>2303</v>
      </c>
      <c r="AP14" s="667">
        <v>2282</v>
      </c>
      <c r="AQ14" s="667">
        <v>2264</v>
      </c>
      <c r="AR14" s="667">
        <v>2290</v>
      </c>
      <c r="AS14" s="584">
        <v>2324</v>
      </c>
    </row>
    <row r="15" spans="2:45" x14ac:dyDescent="0.25">
      <c r="B15" s="231" t="s">
        <v>35</v>
      </c>
      <c r="C15" s="13">
        <v>1263</v>
      </c>
      <c r="D15" s="14">
        <v>558</v>
      </c>
      <c r="E15" s="14">
        <v>150</v>
      </c>
      <c r="F15" s="178">
        <f t="shared" si="0"/>
        <v>29.831353919239906</v>
      </c>
      <c r="G15" s="13">
        <f>SUM(T.XXV!C15)</f>
        <v>942</v>
      </c>
      <c r="H15" s="14">
        <f>SUM(T.XXV!D15)</f>
        <v>345</v>
      </c>
      <c r="I15" s="14">
        <f>SUM(T.XXV!E15)</f>
        <v>137</v>
      </c>
      <c r="J15" s="178">
        <f t="shared" si="2"/>
        <v>29</v>
      </c>
      <c r="K15" s="13">
        <f t="shared" si="6"/>
        <v>-321</v>
      </c>
      <c r="L15" s="14">
        <f t="shared" si="7"/>
        <v>-213</v>
      </c>
      <c r="M15" s="14">
        <f t="shared" si="8"/>
        <v>-13</v>
      </c>
      <c r="N15" s="236">
        <f t="shared" si="3"/>
        <v>-0.83135391923990554</v>
      </c>
      <c r="O15" s="237">
        <f t="shared" si="13"/>
        <v>-25.415676959619955</v>
      </c>
      <c r="P15" s="114">
        <f t="shared" si="9"/>
        <v>-38.172043010752688</v>
      </c>
      <c r="Q15" s="114">
        <f t="shared" si="10"/>
        <v>-8.6666666666666679</v>
      </c>
      <c r="R15" s="50">
        <f t="shared" si="11"/>
        <v>-2.7868460864718547</v>
      </c>
      <c r="T15" s="14">
        <f t="shared" si="15"/>
        <v>27318</v>
      </c>
      <c r="U15" s="565">
        <v>2735</v>
      </c>
      <c r="V15" s="565">
        <v>2701</v>
      </c>
      <c r="W15" s="565">
        <v>2581</v>
      </c>
      <c r="X15" s="565">
        <v>2454</v>
      </c>
      <c r="Y15" s="565">
        <v>2247</v>
      </c>
      <c r="Z15" s="565">
        <v>2109</v>
      </c>
      <c r="AA15" s="565">
        <v>2079</v>
      </c>
      <c r="AB15" s="565">
        <v>2047</v>
      </c>
      <c r="AC15" s="565">
        <v>2017</v>
      </c>
      <c r="AD15" s="565">
        <v>2036</v>
      </c>
      <c r="AE15" s="565">
        <v>2125</v>
      </c>
      <c r="AF15" s="584">
        <v>2187</v>
      </c>
      <c r="AG15" s="14">
        <f t="shared" si="14"/>
        <v>37677</v>
      </c>
      <c r="AH15" s="667">
        <v>3884</v>
      </c>
      <c r="AI15" s="667">
        <v>3799</v>
      </c>
      <c r="AJ15" s="667">
        <v>3681</v>
      </c>
      <c r="AK15" s="667">
        <v>3450</v>
      </c>
      <c r="AL15" s="667">
        <v>3226</v>
      </c>
      <c r="AM15" s="667">
        <v>3052</v>
      </c>
      <c r="AN15" s="667">
        <v>2950</v>
      </c>
      <c r="AO15" s="667">
        <v>2955</v>
      </c>
      <c r="AP15" s="667">
        <v>2805</v>
      </c>
      <c r="AQ15" s="667">
        <v>2653</v>
      </c>
      <c r="AR15" s="667">
        <v>2614</v>
      </c>
      <c r="AS15" s="584">
        <v>2608</v>
      </c>
    </row>
    <row r="16" spans="2:45" x14ac:dyDescent="0.25">
      <c r="B16" s="231" t="s">
        <v>36</v>
      </c>
      <c r="C16" s="13">
        <v>695</v>
      </c>
      <c r="D16" s="14">
        <v>372</v>
      </c>
      <c r="E16" s="14">
        <v>87</v>
      </c>
      <c r="F16" s="178">
        <f t="shared" si="0"/>
        <v>35.004316546762588</v>
      </c>
      <c r="G16" s="13">
        <f>SUM(T.XXV!C16)</f>
        <v>626</v>
      </c>
      <c r="H16" s="14">
        <f>SUM(T.XXV!D16)</f>
        <v>269</v>
      </c>
      <c r="I16" s="14">
        <f>SUM(T.XXV!E16)</f>
        <v>126</v>
      </c>
      <c r="J16" s="178">
        <f t="shared" si="2"/>
        <v>35.453674121405754</v>
      </c>
      <c r="K16" s="13">
        <f t="shared" si="6"/>
        <v>-69</v>
      </c>
      <c r="L16" s="14">
        <f t="shared" si="7"/>
        <v>-103</v>
      </c>
      <c r="M16" s="14">
        <f t="shared" si="8"/>
        <v>39</v>
      </c>
      <c r="N16" s="236">
        <f t="shared" si="3"/>
        <v>0.44935757464316595</v>
      </c>
      <c r="O16" s="237">
        <f t="shared" si="13"/>
        <v>-9.928057553956835</v>
      </c>
      <c r="P16" s="114">
        <f t="shared" si="9"/>
        <v>-27.688172043010752</v>
      </c>
      <c r="Q16" s="114">
        <f t="shared" si="10"/>
        <v>44.827586206896555</v>
      </c>
      <c r="R16" s="50">
        <f t="shared" si="11"/>
        <v>1.2837204635687289</v>
      </c>
      <c r="T16" s="14">
        <f>SUM(U16:AF16)</f>
        <v>22194</v>
      </c>
      <c r="U16" s="565">
        <v>2105</v>
      </c>
      <c r="V16" s="565">
        <v>2104</v>
      </c>
      <c r="W16" s="565">
        <v>2056</v>
      </c>
      <c r="X16" s="565">
        <v>1900</v>
      </c>
      <c r="Y16" s="565">
        <v>1750</v>
      </c>
      <c r="Z16" s="565">
        <v>1666</v>
      </c>
      <c r="AA16" s="565">
        <v>1714</v>
      </c>
      <c r="AB16" s="565">
        <v>1672</v>
      </c>
      <c r="AC16" s="565">
        <v>1698</v>
      </c>
      <c r="AD16" s="565">
        <v>1756</v>
      </c>
      <c r="AE16" s="565">
        <v>1850</v>
      </c>
      <c r="AF16" s="584">
        <v>1923</v>
      </c>
      <c r="AG16" s="14">
        <f>SUM(AH16:AS16)</f>
        <v>24328</v>
      </c>
      <c r="AH16" s="667">
        <v>2449</v>
      </c>
      <c r="AI16" s="667">
        <v>2389</v>
      </c>
      <c r="AJ16" s="667">
        <v>2303</v>
      </c>
      <c r="AK16" s="667">
        <v>2130</v>
      </c>
      <c r="AL16" s="667">
        <v>1927</v>
      </c>
      <c r="AM16" s="667">
        <v>1824</v>
      </c>
      <c r="AN16" s="667">
        <v>1789</v>
      </c>
      <c r="AO16" s="667">
        <v>1820</v>
      </c>
      <c r="AP16" s="667">
        <v>1854</v>
      </c>
      <c r="AQ16" s="667">
        <v>1861</v>
      </c>
      <c r="AR16" s="667">
        <v>1956</v>
      </c>
      <c r="AS16" s="584">
        <v>2026</v>
      </c>
    </row>
    <row r="17" spans="2:45" x14ac:dyDescent="0.25">
      <c r="B17" s="231" t="s">
        <v>37</v>
      </c>
      <c r="C17" s="13">
        <v>2287</v>
      </c>
      <c r="D17" s="14">
        <v>1208</v>
      </c>
      <c r="E17" s="14">
        <v>515</v>
      </c>
      <c r="F17" s="178">
        <f t="shared" si="0"/>
        <v>20.612155662439879</v>
      </c>
      <c r="G17" s="13">
        <f>SUM(T.XXV!C17)</f>
        <v>1701</v>
      </c>
      <c r="H17" s="14">
        <f>SUM(T.XXV!D17)</f>
        <v>828</v>
      </c>
      <c r="I17" s="14">
        <f>SUM(T.XXV!E17)</f>
        <v>344</v>
      </c>
      <c r="J17" s="178">
        <f t="shared" si="2"/>
        <v>26.689594356261022</v>
      </c>
      <c r="K17" s="13">
        <f t="shared" si="6"/>
        <v>-586</v>
      </c>
      <c r="L17" s="14">
        <f t="shared" si="7"/>
        <v>-380</v>
      </c>
      <c r="M17" s="14">
        <f t="shared" si="8"/>
        <v>-171</v>
      </c>
      <c r="N17" s="236">
        <f t="shared" si="3"/>
        <v>6.0774386938211435</v>
      </c>
      <c r="O17" s="237">
        <f t="shared" si="13"/>
        <v>-25.623087013554873</v>
      </c>
      <c r="P17" s="114">
        <f t="shared" si="9"/>
        <v>-31.456953642384107</v>
      </c>
      <c r="Q17" s="114">
        <f t="shared" si="10"/>
        <v>-33.203883495145632</v>
      </c>
      <c r="R17" s="50">
        <f t="shared" si="11"/>
        <v>29.484731210795406</v>
      </c>
      <c r="T17" s="14">
        <f>SUM(U17:AF17)</f>
        <v>45399</v>
      </c>
      <c r="U17" s="565">
        <v>4164</v>
      </c>
      <c r="V17" s="565">
        <v>4176</v>
      </c>
      <c r="W17" s="565">
        <v>4033</v>
      </c>
      <c r="X17" s="565">
        <v>3966</v>
      </c>
      <c r="Y17" s="565">
        <v>3827</v>
      </c>
      <c r="Z17" s="565">
        <v>3657</v>
      </c>
      <c r="AA17" s="565">
        <v>3703</v>
      </c>
      <c r="AB17" s="565">
        <v>3654</v>
      </c>
      <c r="AC17" s="565">
        <v>3544</v>
      </c>
      <c r="AD17" s="565">
        <v>3441</v>
      </c>
      <c r="AE17" s="565">
        <v>3548</v>
      </c>
      <c r="AF17" s="584">
        <v>3686</v>
      </c>
      <c r="AG17" s="14">
        <f t="shared" si="14"/>
        <v>47140</v>
      </c>
      <c r="AH17" s="667">
        <v>4389</v>
      </c>
      <c r="AI17" s="667">
        <v>4368</v>
      </c>
      <c r="AJ17" s="667">
        <v>4103</v>
      </c>
      <c r="AK17" s="667">
        <v>3949</v>
      </c>
      <c r="AL17" s="667">
        <v>3843</v>
      </c>
      <c r="AM17" s="667">
        <v>3659</v>
      </c>
      <c r="AN17" s="667">
        <v>3719</v>
      </c>
      <c r="AO17" s="667">
        <v>3737</v>
      </c>
      <c r="AP17" s="667">
        <v>3648</v>
      </c>
      <c r="AQ17" s="667">
        <v>3776</v>
      </c>
      <c r="AR17" s="667">
        <v>3956</v>
      </c>
      <c r="AS17" s="584">
        <v>3993</v>
      </c>
    </row>
    <row r="18" spans="2:45" x14ac:dyDescent="0.25">
      <c r="B18" s="231" t="s">
        <v>38</v>
      </c>
      <c r="C18" s="13">
        <v>2438</v>
      </c>
      <c r="D18" s="14">
        <v>1166</v>
      </c>
      <c r="E18" s="14">
        <v>452</v>
      </c>
      <c r="F18" s="178">
        <f t="shared" si="0"/>
        <v>12.26907301066448</v>
      </c>
      <c r="G18" s="13">
        <f>SUM(T.XXV!C18)</f>
        <v>1333</v>
      </c>
      <c r="H18" s="14">
        <f>SUM(T.XXV!D18)</f>
        <v>700</v>
      </c>
      <c r="I18" s="14">
        <f>SUM(T.XXV!E18)</f>
        <v>318</v>
      </c>
      <c r="J18" s="178">
        <f t="shared" si="2"/>
        <v>19.177044261065266</v>
      </c>
      <c r="K18" s="13">
        <f t="shared" si="6"/>
        <v>-1105</v>
      </c>
      <c r="L18" s="14">
        <f t="shared" si="7"/>
        <v>-466</v>
      </c>
      <c r="M18" s="14">
        <f t="shared" si="8"/>
        <v>-134</v>
      </c>
      <c r="N18" s="236">
        <f t="shared" si="3"/>
        <v>6.9079712504007862</v>
      </c>
      <c r="O18" s="237">
        <f t="shared" si="13"/>
        <v>-45.324036095159968</v>
      </c>
      <c r="P18" s="114">
        <f t="shared" si="9"/>
        <v>-39.965694682675817</v>
      </c>
      <c r="Q18" s="114">
        <f t="shared" si="10"/>
        <v>-29.646017699115045</v>
      </c>
      <c r="R18" s="50">
        <f t="shared" si="11"/>
        <v>56.303937912801274</v>
      </c>
      <c r="T18" s="14">
        <f t="shared" si="15"/>
        <v>25563</v>
      </c>
      <c r="U18" s="565">
        <v>2554</v>
      </c>
      <c r="V18" s="565">
        <v>2502</v>
      </c>
      <c r="W18" s="565">
        <v>2383</v>
      </c>
      <c r="X18" s="565">
        <v>2221</v>
      </c>
      <c r="Y18" s="565">
        <v>2083</v>
      </c>
      <c r="Z18" s="565">
        <v>1996</v>
      </c>
      <c r="AA18" s="565">
        <v>1971</v>
      </c>
      <c r="AB18" s="565">
        <v>1932</v>
      </c>
      <c r="AC18" s="565">
        <v>1871</v>
      </c>
      <c r="AD18" s="565">
        <v>1909</v>
      </c>
      <c r="AE18" s="565">
        <v>2016</v>
      </c>
      <c r="AF18" s="584">
        <v>2125</v>
      </c>
      <c r="AG18" s="14">
        <f t="shared" si="14"/>
        <v>29912</v>
      </c>
      <c r="AH18" s="667">
        <v>3048</v>
      </c>
      <c r="AI18" s="667">
        <v>3013</v>
      </c>
      <c r="AJ18" s="667">
        <v>2754</v>
      </c>
      <c r="AK18" s="667">
        <v>2541</v>
      </c>
      <c r="AL18" s="667">
        <v>2414</v>
      </c>
      <c r="AM18" s="667">
        <v>2288</v>
      </c>
      <c r="AN18" s="667">
        <v>2296</v>
      </c>
      <c r="AO18" s="667">
        <v>2308</v>
      </c>
      <c r="AP18" s="667">
        <v>2254</v>
      </c>
      <c r="AQ18" s="667">
        <v>2273</v>
      </c>
      <c r="AR18" s="667">
        <v>2321</v>
      </c>
      <c r="AS18" s="584">
        <v>2402</v>
      </c>
    </row>
    <row r="19" spans="2:45" x14ac:dyDescent="0.25">
      <c r="B19" s="231" t="s">
        <v>39</v>
      </c>
      <c r="C19" s="13">
        <v>2064</v>
      </c>
      <c r="D19" s="14">
        <v>1267</v>
      </c>
      <c r="E19" s="14">
        <v>412</v>
      </c>
      <c r="F19" s="178">
        <f t="shared" si="0"/>
        <v>22.57122093023256</v>
      </c>
      <c r="G19" s="13">
        <f>SUM(T.XXV!C19)</f>
        <v>1559</v>
      </c>
      <c r="H19" s="14">
        <f>SUM(T.XXV!D19)</f>
        <v>789</v>
      </c>
      <c r="I19" s="14">
        <f>SUM(T.XXV!E19)</f>
        <v>343</v>
      </c>
      <c r="J19" s="178">
        <f t="shared" si="2"/>
        <v>26.283515073765233</v>
      </c>
      <c r="K19" s="13">
        <f t="shared" si="6"/>
        <v>-505</v>
      </c>
      <c r="L19" s="14">
        <f t="shared" si="7"/>
        <v>-478</v>
      </c>
      <c r="M19" s="14">
        <f t="shared" si="8"/>
        <v>-69</v>
      </c>
      <c r="N19" s="236">
        <f t="shared" si="3"/>
        <v>3.7122941435326737</v>
      </c>
      <c r="O19" s="237">
        <f t="shared" si="13"/>
        <v>-24.467054263565892</v>
      </c>
      <c r="P19" s="114">
        <f t="shared" si="9"/>
        <v>-37.726913970007892</v>
      </c>
      <c r="Q19" s="114">
        <f t="shared" si="10"/>
        <v>-16.747572815533982</v>
      </c>
      <c r="R19" s="50">
        <f t="shared" si="11"/>
        <v>16.447024088804685</v>
      </c>
      <c r="T19" s="14">
        <f t="shared" si="15"/>
        <v>40976</v>
      </c>
      <c r="U19" s="565">
        <v>3808</v>
      </c>
      <c r="V19" s="565">
        <v>3762</v>
      </c>
      <c r="W19" s="565">
        <v>3633</v>
      </c>
      <c r="X19" s="565">
        <v>3486</v>
      </c>
      <c r="Y19" s="565">
        <v>3287</v>
      </c>
      <c r="Z19" s="565">
        <v>3212</v>
      </c>
      <c r="AA19" s="565">
        <v>3269</v>
      </c>
      <c r="AB19" s="565">
        <v>3264</v>
      </c>
      <c r="AC19" s="565">
        <v>3209</v>
      </c>
      <c r="AD19" s="565">
        <v>3223</v>
      </c>
      <c r="AE19" s="565">
        <v>3341</v>
      </c>
      <c r="AF19" s="584">
        <v>3482</v>
      </c>
      <c r="AG19" s="14">
        <f t="shared" si="14"/>
        <v>46587</v>
      </c>
      <c r="AH19" s="667">
        <v>4811</v>
      </c>
      <c r="AI19" s="667">
        <v>4743</v>
      </c>
      <c r="AJ19" s="667">
        <v>4396</v>
      </c>
      <c r="AK19" s="667">
        <v>4062</v>
      </c>
      <c r="AL19" s="667">
        <v>3850</v>
      </c>
      <c r="AM19" s="667">
        <v>3609</v>
      </c>
      <c r="AN19" s="667">
        <v>3613</v>
      </c>
      <c r="AO19" s="667">
        <v>3601</v>
      </c>
      <c r="AP19" s="667">
        <v>3485</v>
      </c>
      <c r="AQ19" s="667">
        <v>3362</v>
      </c>
      <c r="AR19" s="667">
        <v>3475</v>
      </c>
      <c r="AS19" s="584">
        <v>3580</v>
      </c>
    </row>
    <row r="20" spans="2:45" x14ac:dyDescent="0.25">
      <c r="B20" s="231" t="s">
        <v>40</v>
      </c>
      <c r="C20" s="13">
        <v>6590</v>
      </c>
      <c r="D20" s="14">
        <v>2411</v>
      </c>
      <c r="E20" s="14">
        <v>502</v>
      </c>
      <c r="F20" s="178">
        <f>SUM(AG20/C20)</f>
        <v>7.4822458270106225</v>
      </c>
      <c r="G20" s="13">
        <f>SUM(T.XXV!C20)</f>
        <v>5939</v>
      </c>
      <c r="H20" s="14">
        <f>SUM(T.XXV!D20)</f>
        <v>1252</v>
      </c>
      <c r="I20" s="14">
        <f>SUM(T.XXV!E20)</f>
        <v>323</v>
      </c>
      <c r="J20" s="178">
        <f>SUM(T20)/G20</f>
        <v>6.5901666947297528</v>
      </c>
      <c r="K20" s="13">
        <f t="shared" si="6"/>
        <v>-651</v>
      </c>
      <c r="L20" s="14">
        <f t="shared" si="7"/>
        <v>-1159</v>
      </c>
      <c r="M20" s="14">
        <f t="shared" si="8"/>
        <v>-179</v>
      </c>
      <c r="N20" s="236">
        <f t="shared" si="3"/>
        <v>-0.89207913228086966</v>
      </c>
      <c r="O20" s="237">
        <f t="shared" si="13"/>
        <v>-9.8786039453717756</v>
      </c>
      <c r="P20" s="114">
        <f t="shared" si="9"/>
        <v>-48.071339693073412</v>
      </c>
      <c r="Q20" s="114">
        <f t="shared" si="10"/>
        <v>-35.657370517928285</v>
      </c>
      <c r="R20" s="50">
        <f t="shared" si="11"/>
        <v>-11.922611912328488</v>
      </c>
      <c r="T20" s="14">
        <f t="shared" si="15"/>
        <v>39139</v>
      </c>
      <c r="U20" s="565">
        <v>3765</v>
      </c>
      <c r="V20" s="565">
        <v>3719</v>
      </c>
      <c r="W20" s="565">
        <v>3573</v>
      </c>
      <c r="X20" s="565">
        <v>3370</v>
      </c>
      <c r="Y20" s="565">
        <v>3257</v>
      </c>
      <c r="Z20" s="565">
        <v>3220</v>
      </c>
      <c r="AA20" s="565">
        <v>3231</v>
      </c>
      <c r="AB20" s="565">
        <v>3224</v>
      </c>
      <c r="AC20" s="565">
        <v>3119</v>
      </c>
      <c r="AD20" s="565">
        <v>2892</v>
      </c>
      <c r="AE20" s="565">
        <v>2874</v>
      </c>
      <c r="AF20" s="584">
        <v>2895</v>
      </c>
      <c r="AG20" s="14">
        <f t="shared" si="14"/>
        <v>49308</v>
      </c>
      <c r="AH20" s="667">
        <v>4844</v>
      </c>
      <c r="AI20" s="667">
        <v>4733</v>
      </c>
      <c r="AJ20" s="667">
        <v>4525</v>
      </c>
      <c r="AK20" s="667">
        <v>4180</v>
      </c>
      <c r="AL20" s="667">
        <v>4030</v>
      </c>
      <c r="AM20" s="667">
        <v>3947</v>
      </c>
      <c r="AN20" s="667">
        <v>3871</v>
      </c>
      <c r="AO20" s="667">
        <v>4033</v>
      </c>
      <c r="AP20" s="667">
        <v>3969</v>
      </c>
      <c r="AQ20" s="667">
        <v>3794</v>
      </c>
      <c r="AR20" s="667">
        <v>3764</v>
      </c>
      <c r="AS20" s="584">
        <v>3618</v>
      </c>
    </row>
    <row r="21" spans="2:45" x14ac:dyDescent="0.25">
      <c r="B21" s="231" t="s">
        <v>41</v>
      </c>
      <c r="C21" s="13">
        <v>1835</v>
      </c>
      <c r="D21" s="14">
        <v>1144</v>
      </c>
      <c r="E21" s="14">
        <v>443</v>
      </c>
      <c r="F21" s="178">
        <f t="shared" si="0"/>
        <v>27.365122615803816</v>
      </c>
      <c r="G21" s="13">
        <f>SUM(T.XXV!C21)</f>
        <v>1985</v>
      </c>
      <c r="H21" s="14">
        <f>SUM(T.XXV!D21)</f>
        <v>1000</v>
      </c>
      <c r="I21" s="14">
        <f>SUM(T.XXV!E21)</f>
        <v>423</v>
      </c>
      <c r="J21" s="178">
        <f t="shared" si="2"/>
        <v>23.390931989924432</v>
      </c>
      <c r="K21" s="13">
        <f t="shared" si="6"/>
        <v>150</v>
      </c>
      <c r="L21" s="14">
        <f t="shared" si="7"/>
        <v>-144</v>
      </c>
      <c r="M21" s="14">
        <f t="shared" si="8"/>
        <v>-20</v>
      </c>
      <c r="N21" s="236">
        <f t="shared" si="3"/>
        <v>-3.974190625879384</v>
      </c>
      <c r="O21" s="237">
        <f t="shared" si="13"/>
        <v>8.1743869209809272</v>
      </c>
      <c r="P21" s="114">
        <f t="shared" si="9"/>
        <v>-12.587412587412588</v>
      </c>
      <c r="Q21" s="114">
        <f t="shared" si="10"/>
        <v>-4.5146726862302486</v>
      </c>
      <c r="R21" s="50">
        <f t="shared" si="11"/>
        <v>-14.522831421863325</v>
      </c>
      <c r="T21" s="14">
        <f t="shared" si="15"/>
        <v>46431</v>
      </c>
      <c r="U21" s="565">
        <v>4242</v>
      </c>
      <c r="V21" s="565">
        <v>4175</v>
      </c>
      <c r="W21" s="565">
        <v>4121</v>
      </c>
      <c r="X21" s="565">
        <v>3953</v>
      </c>
      <c r="Y21" s="565">
        <v>3796</v>
      </c>
      <c r="Z21" s="565">
        <v>3687</v>
      </c>
      <c r="AA21" s="565">
        <v>3728</v>
      </c>
      <c r="AB21" s="565">
        <v>3765</v>
      </c>
      <c r="AC21" s="565">
        <v>3669</v>
      </c>
      <c r="AD21" s="565">
        <v>3665</v>
      </c>
      <c r="AE21" s="565">
        <v>3762</v>
      </c>
      <c r="AF21" s="584">
        <v>3868</v>
      </c>
      <c r="AG21" s="14">
        <f t="shared" si="14"/>
        <v>50215</v>
      </c>
      <c r="AH21" s="667">
        <v>4650</v>
      </c>
      <c r="AI21" s="667">
        <v>4606</v>
      </c>
      <c r="AJ21" s="667">
        <v>4438</v>
      </c>
      <c r="AK21" s="667">
        <v>4285</v>
      </c>
      <c r="AL21" s="667">
        <v>4124</v>
      </c>
      <c r="AM21" s="667">
        <v>4028</v>
      </c>
      <c r="AN21" s="667">
        <v>4011</v>
      </c>
      <c r="AO21" s="667">
        <v>4030</v>
      </c>
      <c r="AP21" s="667">
        <v>4027</v>
      </c>
      <c r="AQ21" s="667">
        <v>3976</v>
      </c>
      <c r="AR21" s="667">
        <v>3972</v>
      </c>
      <c r="AS21" s="584">
        <v>4068</v>
      </c>
    </row>
    <row r="22" spans="2:45" x14ac:dyDescent="0.25">
      <c r="B22" s="232" t="s">
        <v>42</v>
      </c>
      <c r="C22" s="138">
        <v>936</v>
      </c>
      <c r="D22" s="140">
        <v>610</v>
      </c>
      <c r="E22" s="14">
        <v>291</v>
      </c>
      <c r="F22" s="238">
        <f t="shared" si="0"/>
        <v>54.216880341880341</v>
      </c>
      <c r="G22" s="138">
        <f>SUM(T.XXV!C22)</f>
        <v>685</v>
      </c>
      <c r="H22" s="140">
        <f>SUM(T.XXV!D22)</f>
        <v>458</v>
      </c>
      <c r="I22" s="14">
        <f>SUM(T.XXV!E22)</f>
        <v>235</v>
      </c>
      <c r="J22" s="238">
        <f t="shared" si="2"/>
        <v>65.986861313868616</v>
      </c>
      <c r="K22" s="138">
        <f t="shared" si="6"/>
        <v>-251</v>
      </c>
      <c r="L22" s="140">
        <f t="shared" si="7"/>
        <v>-152</v>
      </c>
      <c r="M22" s="14">
        <f t="shared" si="8"/>
        <v>-56</v>
      </c>
      <c r="N22" s="236">
        <f t="shared" si="3"/>
        <v>11.769980971988275</v>
      </c>
      <c r="O22" s="239">
        <f t="shared" si="13"/>
        <v>-26.816239316239315</v>
      </c>
      <c r="P22" s="240">
        <f t="shared" si="9"/>
        <v>-24.918032786885249</v>
      </c>
      <c r="Q22" s="114">
        <f t="shared" si="10"/>
        <v>-19.243986254295535</v>
      </c>
      <c r="R22" s="50">
        <f t="shared" si="11"/>
        <v>21.709070860900205</v>
      </c>
      <c r="T22" s="140">
        <f t="shared" si="15"/>
        <v>45201</v>
      </c>
      <c r="U22" s="565">
        <v>4236</v>
      </c>
      <c r="V22" s="565">
        <v>4155</v>
      </c>
      <c r="W22" s="565">
        <v>4045</v>
      </c>
      <c r="X22" s="565">
        <v>3849</v>
      </c>
      <c r="Y22" s="565">
        <v>3670</v>
      </c>
      <c r="Z22" s="565">
        <v>3734</v>
      </c>
      <c r="AA22" s="565">
        <v>3563</v>
      </c>
      <c r="AB22" s="565">
        <v>3581</v>
      </c>
      <c r="AC22" s="565">
        <v>3548</v>
      </c>
      <c r="AD22" s="565">
        <v>3537</v>
      </c>
      <c r="AE22" s="565">
        <v>3592</v>
      </c>
      <c r="AF22" s="585">
        <v>3691</v>
      </c>
      <c r="AG22" s="140">
        <f t="shared" si="14"/>
        <v>50747</v>
      </c>
      <c r="AH22" s="667">
        <v>4859</v>
      </c>
      <c r="AI22" s="667">
        <v>4827</v>
      </c>
      <c r="AJ22" s="667">
        <v>4594</v>
      </c>
      <c r="AK22" s="667">
        <v>4410</v>
      </c>
      <c r="AL22" s="667">
        <v>4166</v>
      </c>
      <c r="AM22" s="667">
        <v>4123</v>
      </c>
      <c r="AN22" s="667">
        <v>3942</v>
      </c>
      <c r="AO22" s="667">
        <v>3950</v>
      </c>
      <c r="AP22" s="667">
        <v>3941</v>
      </c>
      <c r="AQ22" s="667">
        <v>3928</v>
      </c>
      <c r="AR22" s="667">
        <v>3939</v>
      </c>
      <c r="AS22" s="585">
        <v>4068</v>
      </c>
    </row>
    <row r="23" spans="2:45" x14ac:dyDescent="0.25">
      <c r="B23" s="232" t="s">
        <v>43</v>
      </c>
      <c r="C23" s="138">
        <v>2687</v>
      </c>
      <c r="D23" s="140">
        <v>1748</v>
      </c>
      <c r="E23" s="14">
        <v>740</v>
      </c>
      <c r="F23" s="238">
        <f t="shared" si="0"/>
        <v>20.966877558615558</v>
      </c>
      <c r="G23" s="138">
        <f>SUM(T.XXV!C23)</f>
        <v>2081</v>
      </c>
      <c r="H23" s="140">
        <f>SUM(T.XXV!D23)</f>
        <v>1457</v>
      </c>
      <c r="I23" s="14">
        <f>SUM(T.XXV!E23)</f>
        <v>632</v>
      </c>
      <c r="J23" s="238">
        <f t="shared" si="2"/>
        <v>23.88515136953388</v>
      </c>
      <c r="K23" s="138">
        <f t="shared" si="6"/>
        <v>-606</v>
      </c>
      <c r="L23" s="140">
        <f t="shared" si="7"/>
        <v>-291</v>
      </c>
      <c r="M23" s="14">
        <f t="shared" si="8"/>
        <v>-108</v>
      </c>
      <c r="N23" s="236">
        <f t="shared" si="3"/>
        <v>2.9182738109183219</v>
      </c>
      <c r="O23" s="239">
        <f t="shared" si="13"/>
        <v>-22.553033122441384</v>
      </c>
      <c r="P23" s="240">
        <f t="shared" si="9"/>
        <v>-16.647597254004577</v>
      </c>
      <c r="Q23" s="114">
        <f t="shared" si="10"/>
        <v>-14.594594594594595</v>
      </c>
      <c r="R23" s="50">
        <f t="shared" si="11"/>
        <v>13.918495029886632</v>
      </c>
      <c r="T23" s="140">
        <f t="shared" si="15"/>
        <v>49705</v>
      </c>
      <c r="U23" s="565">
        <v>4810</v>
      </c>
      <c r="V23" s="565">
        <v>4602</v>
      </c>
      <c r="W23" s="565">
        <v>4469</v>
      </c>
      <c r="X23" s="565">
        <v>4250</v>
      </c>
      <c r="Y23" s="565">
        <v>3993</v>
      </c>
      <c r="Z23" s="565">
        <v>3897</v>
      </c>
      <c r="AA23" s="565">
        <v>3928</v>
      </c>
      <c r="AB23" s="565">
        <v>3944</v>
      </c>
      <c r="AC23" s="565">
        <v>3882</v>
      </c>
      <c r="AD23" s="565">
        <v>3871</v>
      </c>
      <c r="AE23" s="565">
        <v>3974</v>
      </c>
      <c r="AF23" s="585">
        <v>4085</v>
      </c>
      <c r="AG23" s="140">
        <f t="shared" si="14"/>
        <v>56338</v>
      </c>
      <c r="AH23" s="667">
        <v>5518</v>
      </c>
      <c r="AI23" s="667">
        <v>5332</v>
      </c>
      <c r="AJ23" s="667">
        <v>5111</v>
      </c>
      <c r="AK23" s="667">
        <v>4793</v>
      </c>
      <c r="AL23" s="667">
        <v>4633</v>
      </c>
      <c r="AM23" s="667">
        <v>4374</v>
      </c>
      <c r="AN23" s="667">
        <v>4362</v>
      </c>
      <c r="AO23" s="667">
        <v>4420</v>
      </c>
      <c r="AP23" s="667">
        <v>4373</v>
      </c>
      <c r="AQ23" s="667">
        <v>4340</v>
      </c>
      <c r="AR23" s="667">
        <v>4419</v>
      </c>
      <c r="AS23" s="585">
        <v>4663</v>
      </c>
    </row>
    <row r="24" spans="2:45" x14ac:dyDescent="0.25">
      <c r="B24" s="232" t="s">
        <v>44</v>
      </c>
      <c r="C24" s="138">
        <v>3098</v>
      </c>
      <c r="D24" s="140">
        <v>1390</v>
      </c>
      <c r="E24" s="14">
        <v>318</v>
      </c>
      <c r="F24" s="238">
        <f t="shared" si="0"/>
        <v>13.857004519044544</v>
      </c>
      <c r="G24" s="138">
        <f>SUM(T.XXV!C24)</f>
        <v>1834</v>
      </c>
      <c r="H24" s="140">
        <f>SUM(T.XXV!D24)</f>
        <v>956</v>
      </c>
      <c r="I24" s="14">
        <f>SUM(T.XXV!E24)</f>
        <v>315</v>
      </c>
      <c r="J24" s="238">
        <f t="shared" si="2"/>
        <v>22.620501635768811</v>
      </c>
      <c r="K24" s="138">
        <f t="shared" si="6"/>
        <v>-1264</v>
      </c>
      <c r="L24" s="140">
        <f t="shared" si="7"/>
        <v>-434</v>
      </c>
      <c r="M24" s="14">
        <f t="shared" si="8"/>
        <v>-3</v>
      </c>
      <c r="N24" s="236">
        <f t="shared" si="3"/>
        <v>8.7634971167242668</v>
      </c>
      <c r="O24" s="239">
        <f t="shared" si="13"/>
        <v>-40.800516462233702</v>
      </c>
      <c r="P24" s="240">
        <f t="shared" si="9"/>
        <v>-31.223021582733811</v>
      </c>
      <c r="Q24" s="114">
        <f t="shared" si="10"/>
        <v>-0.94339622641509435</v>
      </c>
      <c r="R24" s="50">
        <f t="shared" si="11"/>
        <v>63.242363128914668</v>
      </c>
      <c r="T24" s="140">
        <f t="shared" si="15"/>
        <v>41486</v>
      </c>
      <c r="U24" s="565">
        <v>3618</v>
      </c>
      <c r="V24" s="565">
        <v>3649</v>
      </c>
      <c r="W24" s="565">
        <v>3529</v>
      </c>
      <c r="X24" s="565">
        <v>3475</v>
      </c>
      <c r="Y24" s="565">
        <v>3434</v>
      </c>
      <c r="Z24" s="565">
        <v>3393</v>
      </c>
      <c r="AA24" s="565">
        <v>3449</v>
      </c>
      <c r="AB24" s="565">
        <v>3443</v>
      </c>
      <c r="AC24" s="565">
        <v>3375</v>
      </c>
      <c r="AD24" s="565">
        <v>3342</v>
      </c>
      <c r="AE24" s="565">
        <v>3353</v>
      </c>
      <c r="AF24" s="585">
        <v>3426</v>
      </c>
      <c r="AG24" s="140">
        <f t="shared" si="14"/>
        <v>42929</v>
      </c>
      <c r="AH24" s="667">
        <v>3845</v>
      </c>
      <c r="AI24" s="667">
        <v>3903</v>
      </c>
      <c r="AJ24" s="667">
        <v>3741</v>
      </c>
      <c r="AK24" s="667">
        <v>3544</v>
      </c>
      <c r="AL24" s="667">
        <v>3510</v>
      </c>
      <c r="AM24" s="667">
        <v>3447</v>
      </c>
      <c r="AN24" s="667">
        <v>3505</v>
      </c>
      <c r="AO24" s="667">
        <v>3535</v>
      </c>
      <c r="AP24" s="667">
        <v>3428</v>
      </c>
      <c r="AQ24" s="667">
        <v>3446</v>
      </c>
      <c r="AR24" s="667">
        <v>3490</v>
      </c>
      <c r="AS24" s="585">
        <v>3535</v>
      </c>
    </row>
    <row r="25" spans="2:45" x14ac:dyDescent="0.25">
      <c r="B25" s="232" t="s">
        <v>45</v>
      </c>
      <c r="C25" s="138">
        <v>4660</v>
      </c>
      <c r="D25" s="140">
        <v>1116</v>
      </c>
      <c r="E25" s="14">
        <v>444</v>
      </c>
      <c r="F25" s="238">
        <f t="shared" si="0"/>
        <v>17.981759656652361</v>
      </c>
      <c r="G25" s="138">
        <f>SUM(T.XXV!C25)</f>
        <v>3782</v>
      </c>
      <c r="H25" s="140">
        <f>SUM(T.XXV!D25)</f>
        <v>764</v>
      </c>
      <c r="I25" s="14">
        <f>SUM(T.XXV!E25)</f>
        <v>565</v>
      </c>
      <c r="J25" s="238">
        <f t="shared" si="2"/>
        <v>20.184822845055525</v>
      </c>
      <c r="K25" s="138">
        <f t="shared" si="6"/>
        <v>-878</v>
      </c>
      <c r="L25" s="140">
        <f t="shared" si="7"/>
        <v>-352</v>
      </c>
      <c r="M25" s="14">
        <f t="shared" si="8"/>
        <v>121</v>
      </c>
      <c r="N25" s="236">
        <f t="shared" si="3"/>
        <v>2.2030631884031635</v>
      </c>
      <c r="O25" s="239">
        <f t="shared" si="13"/>
        <v>-18.841201716738198</v>
      </c>
      <c r="P25" s="240">
        <f t="shared" si="9"/>
        <v>-31.541218637992831</v>
      </c>
      <c r="Q25" s="114">
        <f t="shared" si="10"/>
        <v>27.252252252252251</v>
      </c>
      <c r="R25" s="50">
        <f t="shared" si="11"/>
        <v>12.251655179854099</v>
      </c>
      <c r="T25" s="140">
        <f t="shared" si="15"/>
        <v>76339</v>
      </c>
      <c r="U25" s="565">
        <v>6791</v>
      </c>
      <c r="V25" s="565">
        <v>6784</v>
      </c>
      <c r="W25" s="565">
        <v>6635</v>
      </c>
      <c r="X25" s="565">
        <v>6478</v>
      </c>
      <c r="Y25" s="565">
        <v>6255</v>
      </c>
      <c r="Z25" s="565">
        <v>6125</v>
      </c>
      <c r="AA25" s="565">
        <v>6142</v>
      </c>
      <c r="AB25" s="565">
        <v>6159</v>
      </c>
      <c r="AC25" s="565">
        <v>6090</v>
      </c>
      <c r="AD25" s="565">
        <v>6173</v>
      </c>
      <c r="AE25" s="565">
        <v>6302</v>
      </c>
      <c r="AF25" s="585">
        <v>6405</v>
      </c>
      <c r="AG25" s="140">
        <f t="shared" si="14"/>
        <v>83795</v>
      </c>
      <c r="AH25" s="667">
        <v>7897</v>
      </c>
      <c r="AI25" s="667">
        <v>7917</v>
      </c>
      <c r="AJ25" s="667">
        <v>7592</v>
      </c>
      <c r="AK25" s="667">
        <v>7169</v>
      </c>
      <c r="AL25" s="667">
        <v>6953</v>
      </c>
      <c r="AM25" s="667">
        <v>6713</v>
      </c>
      <c r="AN25" s="667">
        <v>6726</v>
      </c>
      <c r="AO25" s="667">
        <v>6679</v>
      </c>
      <c r="AP25" s="667">
        <v>6598</v>
      </c>
      <c r="AQ25" s="667">
        <v>6432</v>
      </c>
      <c r="AR25" s="667">
        <v>6515</v>
      </c>
      <c r="AS25" s="585">
        <v>6604</v>
      </c>
    </row>
    <row r="26" spans="2:45" x14ac:dyDescent="0.25">
      <c r="B26" s="232" t="s">
        <v>46</v>
      </c>
      <c r="C26" s="138">
        <v>2839</v>
      </c>
      <c r="D26" s="140">
        <v>1157</v>
      </c>
      <c r="E26" s="14">
        <v>317</v>
      </c>
      <c r="F26" s="238">
        <f t="shared" si="0"/>
        <v>13.739697076435364</v>
      </c>
      <c r="G26" s="138">
        <f>SUM(T.XXV!C26)</f>
        <v>2134</v>
      </c>
      <c r="H26" s="140">
        <f>SUM(T.XXV!D26)</f>
        <v>799</v>
      </c>
      <c r="I26" s="14">
        <f>SUM(T.XXV!E26)</f>
        <v>224</v>
      </c>
      <c r="J26" s="238">
        <f t="shared" si="2"/>
        <v>16.221649484536083</v>
      </c>
      <c r="K26" s="138">
        <f t="shared" si="6"/>
        <v>-705</v>
      </c>
      <c r="L26" s="140">
        <f t="shared" si="7"/>
        <v>-358</v>
      </c>
      <c r="M26" s="14">
        <f t="shared" si="8"/>
        <v>-93</v>
      </c>
      <c r="N26" s="236">
        <f t="shared" si="3"/>
        <v>2.4819524081007192</v>
      </c>
      <c r="O26" s="239">
        <f>SUM(K26)/C26*100</f>
        <v>-24.832687566044381</v>
      </c>
      <c r="P26" s="240">
        <f t="shared" si="9"/>
        <v>-30.942091616248916</v>
      </c>
      <c r="Q26" s="114">
        <f t="shared" si="10"/>
        <v>-29.337539432176658</v>
      </c>
      <c r="R26" s="50">
        <f t="shared" si="11"/>
        <v>18.064098460783811</v>
      </c>
      <c r="T26" s="140">
        <f t="shared" si="15"/>
        <v>34617</v>
      </c>
      <c r="U26" s="565">
        <v>3149</v>
      </c>
      <c r="V26" s="565">
        <v>3180</v>
      </c>
      <c r="W26" s="565">
        <v>3122</v>
      </c>
      <c r="X26" s="565">
        <v>3001</v>
      </c>
      <c r="Y26" s="565">
        <v>2859</v>
      </c>
      <c r="Z26" s="565">
        <v>2748</v>
      </c>
      <c r="AA26" s="565">
        <v>2782</v>
      </c>
      <c r="AB26" s="565">
        <v>2781</v>
      </c>
      <c r="AC26" s="565">
        <v>2727</v>
      </c>
      <c r="AD26" s="565">
        <v>2731</v>
      </c>
      <c r="AE26" s="565">
        <v>2715</v>
      </c>
      <c r="AF26" s="585">
        <v>2822</v>
      </c>
      <c r="AG26" s="140">
        <f t="shared" si="14"/>
        <v>39007</v>
      </c>
      <c r="AH26" s="667">
        <v>3843</v>
      </c>
      <c r="AI26" s="667">
        <v>3806</v>
      </c>
      <c r="AJ26" s="667">
        <v>3708</v>
      </c>
      <c r="AK26" s="667">
        <v>3380</v>
      </c>
      <c r="AL26" s="667">
        <v>3140</v>
      </c>
      <c r="AM26" s="667">
        <v>3059</v>
      </c>
      <c r="AN26" s="667">
        <v>3049</v>
      </c>
      <c r="AO26" s="667">
        <v>3071</v>
      </c>
      <c r="AP26" s="667">
        <v>3052</v>
      </c>
      <c r="AQ26" s="667">
        <v>2922</v>
      </c>
      <c r="AR26" s="667">
        <v>2974</v>
      </c>
      <c r="AS26" s="585">
        <v>3003</v>
      </c>
    </row>
    <row r="27" spans="2:45" x14ac:dyDescent="0.25">
      <c r="B27" s="232" t="s">
        <v>47</v>
      </c>
      <c r="C27" s="138">
        <v>2780</v>
      </c>
      <c r="D27" s="140">
        <v>1301</v>
      </c>
      <c r="E27" s="14">
        <v>471</v>
      </c>
      <c r="F27" s="238">
        <f t="shared" si="0"/>
        <v>12.079856115107914</v>
      </c>
      <c r="G27" s="138">
        <f>SUM(T.XXV!C27)</f>
        <v>1847</v>
      </c>
      <c r="H27" s="140">
        <f>SUM(T.XXV!D27)</f>
        <v>841</v>
      </c>
      <c r="I27" s="14">
        <f>SUM(T.XXV!E27)</f>
        <v>409</v>
      </c>
      <c r="J27" s="238">
        <f t="shared" si="2"/>
        <v>16.214401732539251</v>
      </c>
      <c r="K27" s="138">
        <f t="shared" si="6"/>
        <v>-933</v>
      </c>
      <c r="L27" s="140">
        <f t="shared" si="7"/>
        <v>-460</v>
      </c>
      <c r="M27" s="14">
        <f t="shared" si="8"/>
        <v>-62</v>
      </c>
      <c r="N27" s="236">
        <f t="shared" si="3"/>
        <v>4.1345456174313373</v>
      </c>
      <c r="O27" s="239">
        <f t="shared" si="13"/>
        <v>-33.561151079136692</v>
      </c>
      <c r="P27" s="240">
        <f t="shared" si="9"/>
        <v>-35.357417371252879</v>
      </c>
      <c r="Q27" s="114">
        <f t="shared" si="10"/>
        <v>-13.163481953290871</v>
      </c>
      <c r="R27" s="50">
        <f t="shared" si="11"/>
        <v>34.226778680421411</v>
      </c>
      <c r="T27" s="140">
        <f t="shared" si="15"/>
        <v>29948</v>
      </c>
      <c r="U27" s="565">
        <v>2821</v>
      </c>
      <c r="V27" s="565">
        <v>2828</v>
      </c>
      <c r="W27" s="565">
        <v>2756</v>
      </c>
      <c r="X27" s="565">
        <v>2653</v>
      </c>
      <c r="Y27" s="565">
        <v>2472</v>
      </c>
      <c r="Z27" s="565">
        <v>2354</v>
      </c>
      <c r="AA27" s="565">
        <v>2354</v>
      </c>
      <c r="AB27" s="565">
        <v>2412</v>
      </c>
      <c r="AC27" s="565">
        <v>2302</v>
      </c>
      <c r="AD27" s="565">
        <v>2254</v>
      </c>
      <c r="AE27" s="565">
        <v>2325</v>
      </c>
      <c r="AF27" s="585">
        <v>2417</v>
      </c>
      <c r="AG27" s="140">
        <f t="shared" si="14"/>
        <v>33582</v>
      </c>
      <c r="AH27" s="667">
        <v>3277</v>
      </c>
      <c r="AI27" s="667">
        <v>3301</v>
      </c>
      <c r="AJ27" s="667">
        <v>3070</v>
      </c>
      <c r="AK27" s="667">
        <v>2879</v>
      </c>
      <c r="AL27" s="667">
        <v>2698</v>
      </c>
      <c r="AM27" s="667">
        <v>2576</v>
      </c>
      <c r="AN27" s="667">
        <v>2638</v>
      </c>
      <c r="AO27" s="667">
        <v>2669</v>
      </c>
      <c r="AP27" s="667">
        <v>2594</v>
      </c>
      <c r="AQ27" s="667">
        <v>2596</v>
      </c>
      <c r="AR27" s="667">
        <v>2616</v>
      </c>
      <c r="AS27" s="585">
        <v>2668</v>
      </c>
    </row>
    <row r="28" spans="2:45" x14ac:dyDescent="0.25">
      <c r="B28" s="232" t="s">
        <v>48</v>
      </c>
      <c r="C28" s="138">
        <v>2385</v>
      </c>
      <c r="D28" s="140">
        <v>1456</v>
      </c>
      <c r="E28" s="14">
        <v>557</v>
      </c>
      <c r="F28" s="238">
        <f t="shared" si="0"/>
        <v>20.814675052410902</v>
      </c>
      <c r="G28" s="138">
        <f>SUM(T.XXV!C28)</f>
        <v>2068</v>
      </c>
      <c r="H28" s="140">
        <f>SUM(T.XXV!D28)</f>
        <v>948</v>
      </c>
      <c r="I28" s="14">
        <f>SUM(T.XXV!E28)</f>
        <v>361</v>
      </c>
      <c r="J28" s="238">
        <f t="shared" si="2"/>
        <v>21.802224371373306</v>
      </c>
      <c r="K28" s="138">
        <f t="shared" si="6"/>
        <v>-317</v>
      </c>
      <c r="L28" s="140">
        <f t="shared" si="7"/>
        <v>-508</v>
      </c>
      <c r="M28" s="14">
        <f t="shared" si="8"/>
        <v>-196</v>
      </c>
      <c r="N28" s="236">
        <f t="shared" si="3"/>
        <v>0.9875493189624045</v>
      </c>
      <c r="O28" s="239">
        <f t="shared" si="13"/>
        <v>-13.291404612159329</v>
      </c>
      <c r="P28" s="240">
        <f t="shared" si="9"/>
        <v>-34.890109890109891</v>
      </c>
      <c r="Q28" s="114">
        <f t="shared" si="10"/>
        <v>-35.188509874326748</v>
      </c>
      <c r="R28" s="50">
        <f t="shared" si="11"/>
        <v>4.744485880638428</v>
      </c>
      <c r="T28" s="140">
        <f t="shared" si="15"/>
        <v>45087</v>
      </c>
      <c r="U28" s="565">
        <v>4203</v>
      </c>
      <c r="V28" s="565">
        <v>4161</v>
      </c>
      <c r="W28" s="565">
        <v>3997</v>
      </c>
      <c r="X28" s="565">
        <v>3841</v>
      </c>
      <c r="Y28" s="565">
        <v>3678</v>
      </c>
      <c r="Z28" s="565">
        <v>3672</v>
      </c>
      <c r="AA28" s="565">
        <v>3669</v>
      </c>
      <c r="AB28" s="565">
        <v>3581</v>
      </c>
      <c r="AC28" s="565">
        <v>3485</v>
      </c>
      <c r="AD28" s="565">
        <v>3489</v>
      </c>
      <c r="AE28" s="565">
        <v>3581</v>
      </c>
      <c r="AF28" s="585">
        <v>3730</v>
      </c>
      <c r="AG28" s="140">
        <f t="shared" si="14"/>
        <v>49643</v>
      </c>
      <c r="AH28" s="667">
        <v>5000</v>
      </c>
      <c r="AI28" s="667">
        <v>4833</v>
      </c>
      <c r="AJ28" s="667">
        <v>4487</v>
      </c>
      <c r="AK28" s="667">
        <v>4192</v>
      </c>
      <c r="AL28" s="667">
        <v>3970</v>
      </c>
      <c r="AM28" s="667">
        <v>3833</v>
      </c>
      <c r="AN28" s="667">
        <v>3792</v>
      </c>
      <c r="AO28" s="667">
        <v>3852</v>
      </c>
      <c r="AP28" s="667">
        <v>3925</v>
      </c>
      <c r="AQ28" s="667">
        <v>3865</v>
      </c>
      <c r="AR28" s="667">
        <v>3873</v>
      </c>
      <c r="AS28" s="585">
        <v>4021</v>
      </c>
    </row>
    <row r="29" spans="2:45" x14ac:dyDescent="0.25">
      <c r="B29" s="232" t="s">
        <v>49</v>
      </c>
      <c r="C29" s="138">
        <v>1740</v>
      </c>
      <c r="D29" s="140">
        <v>887</v>
      </c>
      <c r="E29" s="14">
        <v>382</v>
      </c>
      <c r="F29" s="238">
        <f t="shared" si="0"/>
        <v>13.831609195402299</v>
      </c>
      <c r="G29" s="138">
        <f>SUM(T.XXV!C29)</f>
        <v>1564</v>
      </c>
      <c r="H29" s="140">
        <f>SUM(T.XXV!D29)</f>
        <v>704</v>
      </c>
      <c r="I29" s="14">
        <f>SUM(T.XXV!E29)</f>
        <v>367</v>
      </c>
      <c r="J29" s="238">
        <f t="shared" si="2"/>
        <v>12.48849104859335</v>
      </c>
      <c r="K29" s="138">
        <f t="shared" si="6"/>
        <v>-176</v>
      </c>
      <c r="L29" s="140">
        <f t="shared" si="7"/>
        <v>-183</v>
      </c>
      <c r="M29" s="14">
        <f t="shared" si="8"/>
        <v>-15</v>
      </c>
      <c r="N29" s="236">
        <f t="shared" si="3"/>
        <v>-1.3431181468089495</v>
      </c>
      <c r="O29" s="239">
        <f t="shared" si="13"/>
        <v>-10.114942528735632</v>
      </c>
      <c r="P29" s="240">
        <f t="shared" si="9"/>
        <v>-20.631341600901916</v>
      </c>
      <c r="Q29" s="114">
        <f t="shared" si="10"/>
        <v>-3.9267015706806281</v>
      </c>
      <c r="R29" s="50">
        <f t="shared" si="11"/>
        <v>-9.7104980905288247</v>
      </c>
      <c r="T29" s="140">
        <f t="shared" si="15"/>
        <v>19532</v>
      </c>
      <c r="U29" s="565">
        <v>1885</v>
      </c>
      <c r="V29" s="565">
        <v>1874</v>
      </c>
      <c r="W29" s="565">
        <v>1852</v>
      </c>
      <c r="X29" s="565">
        <v>1788</v>
      </c>
      <c r="Y29" s="565">
        <v>1676</v>
      </c>
      <c r="Z29" s="565">
        <v>1528</v>
      </c>
      <c r="AA29" s="565">
        <v>1521</v>
      </c>
      <c r="AB29" s="565">
        <v>1509</v>
      </c>
      <c r="AC29" s="565">
        <v>1448</v>
      </c>
      <c r="AD29" s="565">
        <v>1436</v>
      </c>
      <c r="AE29" s="565">
        <v>1489</v>
      </c>
      <c r="AF29" s="585">
        <v>1526</v>
      </c>
      <c r="AG29" s="140">
        <f t="shared" si="14"/>
        <v>24067</v>
      </c>
      <c r="AH29" s="667">
        <v>2383</v>
      </c>
      <c r="AI29" s="667">
        <v>2428</v>
      </c>
      <c r="AJ29" s="667">
        <v>2279</v>
      </c>
      <c r="AK29" s="667">
        <v>2126</v>
      </c>
      <c r="AL29" s="667">
        <v>2045</v>
      </c>
      <c r="AM29" s="667">
        <v>1944</v>
      </c>
      <c r="AN29" s="667">
        <v>1945</v>
      </c>
      <c r="AO29" s="667">
        <v>1904</v>
      </c>
      <c r="AP29" s="667">
        <v>1802</v>
      </c>
      <c r="AQ29" s="667">
        <v>1695</v>
      </c>
      <c r="AR29" s="667">
        <v>1713</v>
      </c>
      <c r="AS29" s="585">
        <v>1803</v>
      </c>
    </row>
    <row r="30" spans="2:45" x14ac:dyDescent="0.25">
      <c r="B30" s="232" t="s">
        <v>50</v>
      </c>
      <c r="C30" s="138">
        <v>1771</v>
      </c>
      <c r="D30" s="140">
        <v>754</v>
      </c>
      <c r="E30" s="14">
        <v>279</v>
      </c>
      <c r="F30" s="238">
        <f t="shared" si="0"/>
        <v>8.3777526821005086</v>
      </c>
      <c r="G30" s="138">
        <f>SUM(T.XXV!C30)</f>
        <v>1570</v>
      </c>
      <c r="H30" s="140">
        <f>SUM(T.XXV!D30)</f>
        <v>406</v>
      </c>
      <c r="I30" s="14">
        <f>SUM(T.XXV!E30)</f>
        <v>169</v>
      </c>
      <c r="J30" s="238">
        <f t="shared" si="2"/>
        <v>6.7235668789808916</v>
      </c>
      <c r="K30" s="138">
        <f t="shared" si="6"/>
        <v>-201</v>
      </c>
      <c r="L30" s="140">
        <f t="shared" si="7"/>
        <v>-348</v>
      </c>
      <c r="M30" s="14">
        <f t="shared" si="8"/>
        <v>-110</v>
      </c>
      <c r="N30" s="236">
        <f t="shared" si="3"/>
        <v>-1.654185803119617</v>
      </c>
      <c r="O30" s="239">
        <f t="shared" si="13"/>
        <v>-11.34952004517222</v>
      </c>
      <c r="P30" s="240">
        <f t="shared" si="9"/>
        <v>-46.153846153846153</v>
      </c>
      <c r="Q30" s="114">
        <f t="shared" si="10"/>
        <v>-39.426523297491038</v>
      </c>
      <c r="R30" s="50">
        <f t="shared" si="11"/>
        <v>-19.744982525610581</v>
      </c>
      <c r="T30" s="140">
        <f t="shared" si="15"/>
        <v>10556</v>
      </c>
      <c r="U30" s="565">
        <v>1061</v>
      </c>
      <c r="V30" s="565">
        <v>1044</v>
      </c>
      <c r="W30" s="565">
        <v>1012</v>
      </c>
      <c r="X30" s="565">
        <v>952</v>
      </c>
      <c r="Y30" s="565">
        <v>890</v>
      </c>
      <c r="Z30" s="565">
        <v>820</v>
      </c>
      <c r="AA30" s="565">
        <v>827</v>
      </c>
      <c r="AB30" s="565">
        <v>829</v>
      </c>
      <c r="AC30" s="565">
        <v>770</v>
      </c>
      <c r="AD30" s="565">
        <v>770</v>
      </c>
      <c r="AE30" s="565">
        <v>792</v>
      </c>
      <c r="AF30" s="585">
        <v>789</v>
      </c>
      <c r="AG30" s="140">
        <f t="shared" si="14"/>
        <v>14837</v>
      </c>
      <c r="AH30" s="667">
        <v>1517</v>
      </c>
      <c r="AI30" s="667">
        <v>1497</v>
      </c>
      <c r="AJ30" s="667">
        <v>1446</v>
      </c>
      <c r="AK30" s="667">
        <v>1351</v>
      </c>
      <c r="AL30" s="667">
        <v>1277</v>
      </c>
      <c r="AM30" s="667">
        <v>1193</v>
      </c>
      <c r="AN30" s="667">
        <v>1181</v>
      </c>
      <c r="AO30" s="667">
        <v>1181</v>
      </c>
      <c r="AP30" s="667">
        <v>1113</v>
      </c>
      <c r="AQ30" s="667">
        <v>1039</v>
      </c>
      <c r="AR30" s="667">
        <v>1039</v>
      </c>
      <c r="AS30" s="585">
        <v>1003</v>
      </c>
    </row>
    <row r="31" spans="2:45" x14ac:dyDescent="0.25">
      <c r="B31" s="232" t="s">
        <v>51</v>
      </c>
      <c r="C31" s="138">
        <v>2193</v>
      </c>
      <c r="D31" s="140">
        <v>1133</v>
      </c>
      <c r="E31" s="14">
        <v>387</v>
      </c>
      <c r="F31" s="238">
        <f t="shared" si="0"/>
        <v>20.249430004559965</v>
      </c>
      <c r="G31" s="138">
        <f>SUM(T.XXV!C31)</f>
        <v>1589</v>
      </c>
      <c r="H31" s="140">
        <f>SUM(T.XXV!D31)</f>
        <v>778</v>
      </c>
      <c r="I31" s="14">
        <f>SUM(T.XXV!E31)</f>
        <v>329</v>
      </c>
      <c r="J31" s="238">
        <f t="shared" si="2"/>
        <v>24.793580868470737</v>
      </c>
      <c r="K31" s="138">
        <f t="shared" si="6"/>
        <v>-604</v>
      </c>
      <c r="L31" s="140">
        <f t="shared" si="7"/>
        <v>-355</v>
      </c>
      <c r="M31" s="14">
        <f t="shared" si="8"/>
        <v>-58</v>
      </c>
      <c r="N31" s="236">
        <f t="shared" si="3"/>
        <v>4.5441508639107724</v>
      </c>
      <c r="O31" s="239">
        <f t="shared" si="13"/>
        <v>-27.542179662562699</v>
      </c>
      <c r="P31" s="240">
        <f t="shared" si="9"/>
        <v>-31.332744924977934</v>
      </c>
      <c r="Q31" s="114">
        <f t="shared" si="10"/>
        <v>-14.987080103359174</v>
      </c>
      <c r="R31" s="50">
        <f t="shared" si="11"/>
        <v>22.440882844047838</v>
      </c>
      <c r="T31" s="140">
        <f t="shared" si="15"/>
        <v>39397</v>
      </c>
      <c r="U31" s="565">
        <v>3626</v>
      </c>
      <c r="V31" s="565">
        <v>3533</v>
      </c>
      <c r="W31" s="565">
        <v>3465</v>
      </c>
      <c r="X31" s="565">
        <v>3422</v>
      </c>
      <c r="Y31" s="565">
        <v>3351</v>
      </c>
      <c r="Z31" s="565">
        <v>3237</v>
      </c>
      <c r="AA31" s="565">
        <v>3203</v>
      </c>
      <c r="AB31" s="565">
        <v>3199</v>
      </c>
      <c r="AC31" s="565">
        <v>3123</v>
      </c>
      <c r="AD31" s="565">
        <v>3069</v>
      </c>
      <c r="AE31" s="565">
        <v>3081</v>
      </c>
      <c r="AF31" s="585">
        <v>3088</v>
      </c>
      <c r="AG31" s="140">
        <f t="shared" si="14"/>
        <v>44407</v>
      </c>
      <c r="AH31" s="667">
        <v>3978</v>
      </c>
      <c r="AI31" s="667">
        <v>3992</v>
      </c>
      <c r="AJ31" s="667">
        <v>3989</v>
      </c>
      <c r="AK31" s="667">
        <v>3852</v>
      </c>
      <c r="AL31" s="667">
        <v>3745</v>
      </c>
      <c r="AM31" s="667">
        <v>3688</v>
      </c>
      <c r="AN31" s="667">
        <v>3684</v>
      </c>
      <c r="AO31" s="667">
        <v>3631</v>
      </c>
      <c r="AP31" s="667">
        <v>3538</v>
      </c>
      <c r="AQ31" s="667">
        <v>3453</v>
      </c>
      <c r="AR31" s="667">
        <v>3418</v>
      </c>
      <c r="AS31" s="585">
        <v>3439</v>
      </c>
    </row>
    <row r="32" spans="2:45" x14ac:dyDescent="0.25">
      <c r="B32" s="232" t="s">
        <v>52</v>
      </c>
      <c r="C32" s="138">
        <v>13614</v>
      </c>
      <c r="D32" s="140">
        <v>2082</v>
      </c>
      <c r="E32" s="14">
        <v>616</v>
      </c>
      <c r="F32" s="238">
        <f t="shared" si="0"/>
        <v>6.5242397531952401</v>
      </c>
      <c r="G32" s="138">
        <f>SUM(T.XXV!C32)</f>
        <v>12329</v>
      </c>
      <c r="H32" s="140">
        <f>SUM(T.XXV!D32)</f>
        <v>1487</v>
      </c>
      <c r="I32" s="14">
        <f>SUM(T.XXV!E32)</f>
        <v>464</v>
      </c>
      <c r="J32" s="238">
        <f>SUM(T32)/G32</f>
        <v>6.5710114364506449</v>
      </c>
      <c r="K32" s="138">
        <f t="shared" si="6"/>
        <v>-1285</v>
      </c>
      <c r="L32" s="140">
        <f t="shared" si="7"/>
        <v>-595</v>
      </c>
      <c r="M32" s="14">
        <f t="shared" si="8"/>
        <v>-152</v>
      </c>
      <c r="N32" s="236">
        <f t="shared" si="3"/>
        <v>4.6771683255404817E-2</v>
      </c>
      <c r="O32" s="239">
        <f t="shared" si="13"/>
        <v>-9.4388129866314099</v>
      </c>
      <c r="P32" s="240">
        <f t="shared" si="9"/>
        <v>-28.578290105667627</v>
      </c>
      <c r="Q32" s="114">
        <f t="shared" si="10"/>
        <v>-24.675324675324674</v>
      </c>
      <c r="R32" s="50">
        <f t="shared" si="11"/>
        <v>0.7168909332692508</v>
      </c>
      <c r="T32" s="140">
        <f t="shared" si="15"/>
        <v>81014</v>
      </c>
      <c r="U32" s="565">
        <v>7022</v>
      </c>
      <c r="V32" s="565">
        <v>7036</v>
      </c>
      <c r="W32" s="565">
        <v>7008</v>
      </c>
      <c r="X32" s="565">
        <v>6857</v>
      </c>
      <c r="Y32" s="565">
        <v>6796</v>
      </c>
      <c r="Z32" s="565">
        <v>6714</v>
      </c>
      <c r="AA32" s="565">
        <v>6680</v>
      </c>
      <c r="AB32" s="565">
        <v>6703</v>
      </c>
      <c r="AC32" s="565">
        <v>6563</v>
      </c>
      <c r="AD32" s="565">
        <v>6497</v>
      </c>
      <c r="AE32" s="565">
        <v>6567</v>
      </c>
      <c r="AF32" s="585">
        <v>6571</v>
      </c>
      <c r="AG32" s="140">
        <f t="shared" si="14"/>
        <v>88821</v>
      </c>
      <c r="AH32" s="667">
        <v>8094</v>
      </c>
      <c r="AI32" s="667">
        <v>8128</v>
      </c>
      <c r="AJ32" s="667">
        <v>7978</v>
      </c>
      <c r="AK32" s="667">
        <v>7703</v>
      </c>
      <c r="AL32" s="667">
        <v>7515</v>
      </c>
      <c r="AM32" s="667">
        <v>7259</v>
      </c>
      <c r="AN32" s="667">
        <v>7235</v>
      </c>
      <c r="AO32" s="667">
        <v>7288</v>
      </c>
      <c r="AP32" s="667">
        <v>7101</v>
      </c>
      <c r="AQ32" s="667">
        <v>6841</v>
      </c>
      <c r="AR32" s="667">
        <v>6845</v>
      </c>
      <c r="AS32" s="585">
        <v>6834</v>
      </c>
    </row>
    <row r="33" spans="2:45" ht="15.75" thickBot="1" x14ac:dyDescent="0.3">
      <c r="B33" s="233" t="s">
        <v>53</v>
      </c>
      <c r="C33" s="141">
        <v>1455</v>
      </c>
      <c r="D33" s="143">
        <v>889</v>
      </c>
      <c r="E33" s="22">
        <v>324</v>
      </c>
      <c r="F33" s="241">
        <f t="shared" si="0"/>
        <v>15.343642611683849</v>
      </c>
      <c r="G33" s="141">
        <f>SUM(T.XXV!C33)</f>
        <v>1703</v>
      </c>
      <c r="H33" s="143">
        <f>SUM(T.XXV!D33)</f>
        <v>686</v>
      </c>
      <c r="I33" s="22">
        <f>SUM(T.XXV!E33)</f>
        <v>262</v>
      </c>
      <c r="J33" s="241">
        <f t="shared" si="2"/>
        <v>11.124486200822078</v>
      </c>
      <c r="K33" s="141">
        <f t="shared" si="6"/>
        <v>248</v>
      </c>
      <c r="L33" s="143">
        <f t="shared" si="7"/>
        <v>-203</v>
      </c>
      <c r="M33" s="22">
        <f t="shared" si="8"/>
        <v>-62</v>
      </c>
      <c r="N33" s="180">
        <f t="shared" si="3"/>
        <v>-4.2191564108617712</v>
      </c>
      <c r="O33" s="242">
        <f t="shared" si="13"/>
        <v>17.0446735395189</v>
      </c>
      <c r="P33" s="243">
        <f t="shared" si="9"/>
        <v>-22.834645669291341</v>
      </c>
      <c r="Q33" s="115">
        <f t="shared" si="10"/>
        <v>-19.1358024691358</v>
      </c>
      <c r="R33" s="244">
        <f t="shared" si="11"/>
        <v>-27.497749508639984</v>
      </c>
      <c r="T33" s="140">
        <f t="shared" si="15"/>
        <v>18945</v>
      </c>
      <c r="U33" s="565">
        <v>1785</v>
      </c>
      <c r="V33" s="565">
        <v>1809</v>
      </c>
      <c r="W33" s="565">
        <v>1758</v>
      </c>
      <c r="X33" s="565">
        <v>1697</v>
      </c>
      <c r="Y33" s="565">
        <v>1621</v>
      </c>
      <c r="Z33" s="565">
        <v>1518</v>
      </c>
      <c r="AA33" s="565">
        <v>1534</v>
      </c>
      <c r="AB33" s="565">
        <v>1473</v>
      </c>
      <c r="AC33" s="565">
        <v>1404</v>
      </c>
      <c r="AD33" s="565">
        <v>1424</v>
      </c>
      <c r="AE33" s="565">
        <v>1449</v>
      </c>
      <c r="AF33" s="585">
        <v>1473</v>
      </c>
      <c r="AG33" s="140">
        <f t="shared" si="14"/>
        <v>22325</v>
      </c>
      <c r="AH33" s="667">
        <v>2207</v>
      </c>
      <c r="AI33" s="667">
        <v>2237</v>
      </c>
      <c r="AJ33" s="667">
        <v>2107</v>
      </c>
      <c r="AK33" s="667">
        <v>1980</v>
      </c>
      <c r="AL33" s="667">
        <v>1864</v>
      </c>
      <c r="AM33" s="667">
        <v>1757</v>
      </c>
      <c r="AN33" s="667">
        <v>1722</v>
      </c>
      <c r="AO33" s="667">
        <v>1710</v>
      </c>
      <c r="AP33" s="667">
        <v>1730</v>
      </c>
      <c r="AQ33" s="667">
        <v>1660</v>
      </c>
      <c r="AR33" s="667">
        <v>1646</v>
      </c>
      <c r="AS33" s="585">
        <v>1705</v>
      </c>
    </row>
    <row r="34" spans="2:45" x14ac:dyDescent="0.25">
      <c r="D34" s="463"/>
      <c r="H34" s="463"/>
    </row>
    <row r="35" spans="2:45" x14ac:dyDescent="0.25">
      <c r="D35" s="463"/>
      <c r="H35" s="463"/>
      <c r="I35" s="463"/>
      <c r="K35" s="459"/>
    </row>
    <row r="36" spans="2:45" x14ac:dyDescent="0.25">
      <c r="G36" s="461"/>
    </row>
  </sheetData>
  <mergeCells count="18">
    <mergeCell ref="C4:I4"/>
    <mergeCell ref="B5:B7"/>
    <mergeCell ref="C5:F5"/>
    <mergeCell ref="K5:N5"/>
    <mergeCell ref="O5:R5"/>
    <mergeCell ref="G6:G7"/>
    <mergeCell ref="H6:I6"/>
    <mergeCell ref="J6:J7"/>
    <mergeCell ref="C6:C7"/>
    <mergeCell ref="P6:Q6"/>
    <mergeCell ref="R6:R7"/>
    <mergeCell ref="G5:J5"/>
    <mergeCell ref="D6:E6"/>
    <mergeCell ref="F6:F7"/>
    <mergeCell ref="K6:K7"/>
    <mergeCell ref="L6:M6"/>
    <mergeCell ref="N6:N7"/>
    <mergeCell ref="O6:O7"/>
  </mergeCells>
  <pageMargins left="0.31496062992125984" right="0" top="1.7322834645669292" bottom="0.31496062992125984" header="0" footer="0"/>
  <pageSetup paperSize="9" scale="3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E64"/>
  <sheetViews>
    <sheetView workbookViewId="0">
      <selection activeCell="B1" sqref="B1"/>
    </sheetView>
  </sheetViews>
  <sheetFormatPr defaultRowHeight="15" x14ac:dyDescent="0.25"/>
  <cols>
    <col min="1" max="1" width="3" style="103" customWidth="1"/>
    <col min="2" max="2" width="60" style="103" customWidth="1"/>
    <col min="3" max="3" width="10.7109375" style="103" customWidth="1"/>
    <col min="4" max="4" width="11.140625" style="103" customWidth="1"/>
    <col min="5" max="5" width="10.28515625" style="103" customWidth="1"/>
    <col min="6" max="6" width="6.42578125" style="103" customWidth="1"/>
    <col min="7" max="16384" width="9.140625" style="103"/>
  </cols>
  <sheetData>
    <row r="1" spans="2:5" ht="13.5" customHeight="1" x14ac:dyDescent="0.25"/>
    <row r="2" spans="2:5" x14ac:dyDescent="0.25">
      <c r="B2" s="314" t="s">
        <v>328</v>
      </c>
      <c r="C2" s="315"/>
      <c r="D2" s="315"/>
      <c r="E2" s="315"/>
    </row>
    <row r="3" spans="2:5" x14ac:dyDescent="0.25">
      <c r="B3" s="11" t="s">
        <v>334</v>
      </c>
      <c r="C3" s="182"/>
      <c r="D3" s="182"/>
      <c r="E3" s="182"/>
    </row>
    <row r="4" spans="2:5" ht="15.75" thickBot="1" x14ac:dyDescent="0.3">
      <c r="B4" s="11" t="s">
        <v>335</v>
      </c>
      <c r="C4" s="182"/>
      <c r="D4" s="182"/>
      <c r="E4" s="182"/>
    </row>
    <row r="5" spans="2:5" ht="45.75" thickBot="1" x14ac:dyDescent="0.3">
      <c r="B5" s="260" t="s">
        <v>220</v>
      </c>
      <c r="C5" s="261" t="s">
        <v>241</v>
      </c>
      <c r="D5" s="261" t="s">
        <v>408</v>
      </c>
      <c r="E5" s="262" t="s">
        <v>290</v>
      </c>
    </row>
    <row r="6" spans="2:5" ht="28.5" x14ac:dyDescent="0.25">
      <c r="B6" s="289" t="s">
        <v>286</v>
      </c>
      <c r="C6" s="290">
        <v>1</v>
      </c>
      <c r="D6" s="290">
        <f>SUM(D7:D10)</f>
        <v>363</v>
      </c>
      <c r="E6" s="301">
        <f>SUM(D6/D60)*100</f>
        <v>0.59179314954596585</v>
      </c>
    </row>
    <row r="7" spans="2:5" ht="30" x14ac:dyDescent="0.25">
      <c r="B7" s="250" t="s">
        <v>287</v>
      </c>
      <c r="C7" s="251">
        <v>11</v>
      </c>
      <c r="D7" s="251">
        <v>13</v>
      </c>
      <c r="E7" s="281">
        <f>SUM(D7)/D6*100</f>
        <v>3.5812672176308542</v>
      </c>
    </row>
    <row r="8" spans="2:5" x14ac:dyDescent="0.25">
      <c r="B8" s="250" t="s">
        <v>242</v>
      </c>
      <c r="C8" s="251">
        <v>12</v>
      </c>
      <c r="D8" s="251">
        <v>104</v>
      </c>
      <c r="E8" s="281">
        <f>SUM(D8)/D6*100</f>
        <v>28.650137741046834</v>
      </c>
    </row>
    <row r="9" spans="2:5" x14ac:dyDescent="0.25">
      <c r="B9" s="250" t="s">
        <v>243</v>
      </c>
      <c r="C9" s="251">
        <v>13</v>
      </c>
      <c r="D9" s="251">
        <v>181</v>
      </c>
      <c r="E9" s="281">
        <f>SUM(D9)/D6*100</f>
        <v>49.862258953168045</v>
      </c>
    </row>
    <row r="10" spans="2:5" ht="30" x14ac:dyDescent="0.25">
      <c r="B10" s="250" t="s">
        <v>244</v>
      </c>
      <c r="C10" s="251">
        <v>14</v>
      </c>
      <c r="D10" s="251">
        <v>65</v>
      </c>
      <c r="E10" s="282">
        <f>SUM(D10)/D6*100</f>
        <v>17.906336088154269</v>
      </c>
    </row>
    <row r="11" spans="2:5" x14ac:dyDescent="0.25">
      <c r="B11" s="283" t="s">
        <v>231</v>
      </c>
      <c r="C11" s="287">
        <v>2</v>
      </c>
      <c r="D11" s="288">
        <f>SUM(D12:D17)</f>
        <v>4004</v>
      </c>
      <c r="E11" s="302">
        <f>SUM(D11/D60)*100</f>
        <v>6.5276577707494416</v>
      </c>
    </row>
    <row r="12" spans="2:5" x14ac:dyDescent="0.25">
      <c r="B12" s="250" t="s">
        <v>247</v>
      </c>
      <c r="C12" s="251">
        <v>21</v>
      </c>
      <c r="D12" s="165">
        <v>931</v>
      </c>
      <c r="E12" s="281">
        <f>SUM(D12)/D11*100</f>
        <v>23.251748251748253</v>
      </c>
    </row>
    <row r="13" spans="2:5" x14ac:dyDescent="0.25">
      <c r="B13" s="250" t="s">
        <v>248</v>
      </c>
      <c r="C13" s="251">
        <v>22</v>
      </c>
      <c r="D13" s="251">
        <v>693</v>
      </c>
      <c r="E13" s="281">
        <f>SUM(D13)/D11*100</f>
        <v>17.307692307692307</v>
      </c>
    </row>
    <row r="14" spans="2:5" x14ac:dyDescent="0.25">
      <c r="B14" s="250" t="s">
        <v>249</v>
      </c>
      <c r="C14" s="251">
        <v>23</v>
      </c>
      <c r="D14" s="165">
        <v>1048</v>
      </c>
      <c r="E14" s="281">
        <f>SUM(D14)/D11*100</f>
        <v>26.173826173826175</v>
      </c>
    </row>
    <row r="15" spans="2:5" x14ac:dyDescent="0.25">
      <c r="B15" s="250" t="s">
        <v>250</v>
      </c>
      <c r="C15" s="251">
        <v>24</v>
      </c>
      <c r="D15" s="165">
        <v>902</v>
      </c>
      <c r="E15" s="281">
        <f>SUM(D15)/D11*100</f>
        <v>22.527472527472529</v>
      </c>
    </row>
    <row r="16" spans="2:5" x14ac:dyDescent="0.25">
      <c r="B16" s="250" t="s">
        <v>251</v>
      </c>
      <c r="C16" s="251">
        <v>25</v>
      </c>
      <c r="D16" s="251">
        <v>119</v>
      </c>
      <c r="E16" s="281">
        <f>SUM(D16)/D11*100</f>
        <v>2.9720279720279721</v>
      </c>
    </row>
    <row r="17" spans="2:5" x14ac:dyDescent="0.25">
      <c r="B17" s="250" t="s">
        <v>252</v>
      </c>
      <c r="C17" s="251">
        <v>26</v>
      </c>
      <c r="D17" s="165">
        <v>311</v>
      </c>
      <c r="E17" s="281">
        <f>SUM(D17)/D11*100</f>
        <v>7.7672327672327679</v>
      </c>
    </row>
    <row r="18" spans="2:5" x14ac:dyDescent="0.25">
      <c r="B18" s="283" t="s">
        <v>232</v>
      </c>
      <c r="C18" s="287">
        <v>3</v>
      </c>
      <c r="D18" s="288">
        <f>SUM(D19:D23)</f>
        <v>5078</v>
      </c>
      <c r="E18" s="302">
        <f>SUM(D18)/D60*100</f>
        <v>8.2785829570094052</v>
      </c>
    </row>
    <row r="19" spans="2:5" x14ac:dyDescent="0.25">
      <c r="B19" s="250" t="s">
        <v>253</v>
      </c>
      <c r="C19" s="251">
        <v>31</v>
      </c>
      <c r="D19" s="165">
        <v>1291</v>
      </c>
      <c r="E19" s="281">
        <f>SUM(D19)/D18*100</f>
        <v>25.423395037416306</v>
      </c>
    </row>
    <row r="20" spans="2:5" x14ac:dyDescent="0.25">
      <c r="B20" s="250" t="s">
        <v>254</v>
      </c>
      <c r="C20" s="251">
        <v>32</v>
      </c>
      <c r="D20" s="165">
        <v>672</v>
      </c>
      <c r="E20" s="281">
        <f>SUM(D20)/D18*100</f>
        <v>13.233556518314296</v>
      </c>
    </row>
    <row r="21" spans="2:5" x14ac:dyDescent="0.25">
      <c r="B21" s="250" t="s">
        <v>255</v>
      </c>
      <c r="C21" s="251">
        <v>33</v>
      </c>
      <c r="D21" s="165">
        <v>2080</v>
      </c>
      <c r="E21" s="281">
        <f>SUM(D21)/D18*100</f>
        <v>40.961008270972826</v>
      </c>
    </row>
    <row r="22" spans="2:5" ht="30" x14ac:dyDescent="0.25">
      <c r="B22" s="250" t="s">
        <v>256</v>
      </c>
      <c r="C22" s="251">
        <v>34</v>
      </c>
      <c r="D22" s="165">
        <v>890</v>
      </c>
      <c r="E22" s="281">
        <f>SUM(D22)/D18*100</f>
        <v>17.526585269791255</v>
      </c>
    </row>
    <row r="23" spans="2:5" x14ac:dyDescent="0.25">
      <c r="B23" s="250" t="s">
        <v>257</v>
      </c>
      <c r="C23" s="251">
        <v>35</v>
      </c>
      <c r="D23" s="251">
        <v>145</v>
      </c>
      <c r="E23" s="281">
        <f>SUM(D23)/D18*100</f>
        <v>2.8554549035053172</v>
      </c>
    </row>
    <row r="24" spans="2:5" x14ac:dyDescent="0.25">
      <c r="B24" s="283" t="s">
        <v>233</v>
      </c>
      <c r="C24" s="287">
        <v>4</v>
      </c>
      <c r="D24" s="288">
        <f>SUM(D25:D28)</f>
        <v>6518</v>
      </c>
      <c r="E24" s="302">
        <f>SUM(D24)/D60*100</f>
        <v>10.626192145290926</v>
      </c>
    </row>
    <row r="25" spans="2:5" x14ac:dyDescent="0.25">
      <c r="B25" s="250" t="s">
        <v>258</v>
      </c>
      <c r="C25" s="251">
        <v>41</v>
      </c>
      <c r="D25" s="165">
        <v>2988</v>
      </c>
      <c r="E25" s="281">
        <f>SUM(D25)/D24*100</f>
        <v>45.842282908867752</v>
      </c>
    </row>
    <row r="26" spans="2:5" x14ac:dyDescent="0.25">
      <c r="B26" s="250" t="s">
        <v>259</v>
      </c>
      <c r="C26" s="251">
        <v>42</v>
      </c>
      <c r="D26" s="251">
        <v>512</v>
      </c>
      <c r="E26" s="281">
        <f>SUM(D26)/D24*100</f>
        <v>7.8551702976373123</v>
      </c>
    </row>
    <row r="27" spans="2:5" ht="30" x14ac:dyDescent="0.25">
      <c r="B27" s="250" t="s">
        <v>260</v>
      </c>
      <c r="C27" s="251">
        <v>43</v>
      </c>
      <c r="D27" s="165">
        <v>2568</v>
      </c>
      <c r="E27" s="281">
        <f>SUM(D27)/D24*100</f>
        <v>39.398588524087138</v>
      </c>
    </row>
    <row r="28" spans="2:5" x14ac:dyDescent="0.25">
      <c r="B28" s="250" t="s">
        <v>261</v>
      </c>
      <c r="C28" s="251">
        <v>44</v>
      </c>
      <c r="D28" s="251">
        <v>450</v>
      </c>
      <c r="E28" s="281">
        <f>SUM(D28)/D24*100</f>
        <v>6.9039582694077932</v>
      </c>
    </row>
    <row r="29" spans="2:5" x14ac:dyDescent="0.25">
      <c r="B29" s="283" t="s">
        <v>234</v>
      </c>
      <c r="C29" s="287">
        <v>5</v>
      </c>
      <c r="D29" s="288">
        <f>SUM(D30:D33)</f>
        <v>12260</v>
      </c>
      <c r="E29" s="302">
        <f>SUM(D29)/D60*100</f>
        <v>19.987283783563477</v>
      </c>
    </row>
    <row r="30" spans="2:5" x14ac:dyDescent="0.25">
      <c r="B30" s="250" t="s">
        <v>262</v>
      </c>
      <c r="C30" s="251">
        <v>51</v>
      </c>
      <c r="D30" s="165">
        <v>5234</v>
      </c>
      <c r="E30" s="281">
        <f>SUM(D30)/D29*100</f>
        <v>42.691680261011413</v>
      </c>
    </row>
    <row r="31" spans="2:5" x14ac:dyDescent="0.25">
      <c r="B31" s="250" t="s">
        <v>263</v>
      </c>
      <c r="C31" s="251">
        <v>52</v>
      </c>
      <c r="D31" s="165">
        <v>5795</v>
      </c>
      <c r="E31" s="281">
        <f>SUM(D31)/D29*100</f>
        <v>47.267536704730837</v>
      </c>
    </row>
    <row r="32" spans="2:5" x14ac:dyDescent="0.25">
      <c r="B32" s="250" t="s">
        <v>264</v>
      </c>
      <c r="C32" s="251">
        <v>53</v>
      </c>
      <c r="D32" s="251">
        <v>806</v>
      </c>
      <c r="E32" s="281">
        <f>SUM(D32)/D29*100</f>
        <v>6.5742251223491035</v>
      </c>
    </row>
    <row r="33" spans="2:5" x14ac:dyDescent="0.25">
      <c r="B33" s="250" t="s">
        <v>265</v>
      </c>
      <c r="C33" s="251">
        <v>54</v>
      </c>
      <c r="D33" s="251">
        <v>425</v>
      </c>
      <c r="E33" s="281">
        <f>SUM(D33)/D29*100</f>
        <v>3.4665579119086458</v>
      </c>
    </row>
    <row r="34" spans="2:5" x14ac:dyDescent="0.25">
      <c r="B34" s="283" t="s">
        <v>235</v>
      </c>
      <c r="C34" s="287">
        <v>6</v>
      </c>
      <c r="D34" s="288">
        <f>SUM(D35:D37)</f>
        <v>372</v>
      </c>
      <c r="E34" s="302">
        <f>SUM(D34)/D60*100</f>
        <v>0.60646570697272539</v>
      </c>
    </row>
    <row r="35" spans="2:5" x14ac:dyDescent="0.25">
      <c r="B35" s="250" t="s">
        <v>266</v>
      </c>
      <c r="C35" s="251">
        <v>61</v>
      </c>
      <c r="D35" s="165">
        <v>240</v>
      </c>
      <c r="E35" s="281">
        <f>SUM(D35)/D34*100</f>
        <v>64.516129032258064</v>
      </c>
    </row>
    <row r="36" spans="2:5" x14ac:dyDescent="0.25">
      <c r="B36" s="250" t="s">
        <v>267</v>
      </c>
      <c r="C36" s="251">
        <v>62</v>
      </c>
      <c r="D36" s="251">
        <v>131</v>
      </c>
      <c r="E36" s="281">
        <f>SUM(D36)/D34*100</f>
        <v>35.215053763440864</v>
      </c>
    </row>
    <row r="37" spans="2:5" x14ac:dyDescent="0.25">
      <c r="B37" s="250" t="s">
        <v>268</v>
      </c>
      <c r="C37" s="251">
        <v>63</v>
      </c>
      <c r="D37" s="251">
        <v>1</v>
      </c>
      <c r="E37" s="281">
        <f>SUM(D37)/D34*100</f>
        <v>0.26881720430107531</v>
      </c>
    </row>
    <row r="38" spans="2:5" x14ac:dyDescent="0.25">
      <c r="B38" s="283" t="s">
        <v>236</v>
      </c>
      <c r="C38" s="287">
        <v>7</v>
      </c>
      <c r="D38" s="288">
        <f>SUM(D39:D43)</f>
        <v>15163</v>
      </c>
      <c r="E38" s="302">
        <f>SUM(D38)/D60*100</f>
        <v>24.719998695772674</v>
      </c>
    </row>
    <row r="39" spans="2:5" x14ac:dyDescent="0.25">
      <c r="B39" s="250" t="s">
        <v>269</v>
      </c>
      <c r="C39" s="251">
        <v>71</v>
      </c>
      <c r="D39" s="165">
        <v>5422</v>
      </c>
      <c r="E39" s="281">
        <f>SUM(D39)/D38*100</f>
        <v>35.758095363714304</v>
      </c>
    </row>
    <row r="40" spans="2:5" x14ac:dyDescent="0.25">
      <c r="B40" s="250" t="s">
        <v>270</v>
      </c>
      <c r="C40" s="251">
        <v>72</v>
      </c>
      <c r="D40" s="165">
        <v>5092</v>
      </c>
      <c r="E40" s="281">
        <f>SUM(D40)/D38*100</f>
        <v>33.581745037261754</v>
      </c>
    </row>
    <row r="41" spans="2:5" x14ac:dyDescent="0.25">
      <c r="B41" s="250" t="s">
        <v>271</v>
      </c>
      <c r="C41" s="251">
        <v>73</v>
      </c>
      <c r="D41" s="165">
        <v>254</v>
      </c>
      <c r="E41" s="281">
        <f>SUM(D41)/D38*100</f>
        <v>1.6751302512695379</v>
      </c>
    </row>
    <row r="42" spans="2:5" x14ac:dyDescent="0.25">
      <c r="B42" s="250" t="s">
        <v>272</v>
      </c>
      <c r="C42" s="251">
        <v>74</v>
      </c>
      <c r="D42" s="165">
        <v>1618</v>
      </c>
      <c r="E42" s="281">
        <f>SUM(D42)/D38*100</f>
        <v>10.67071160060674</v>
      </c>
    </row>
    <row r="43" spans="2:5" ht="30" x14ac:dyDescent="0.25">
      <c r="B43" s="250" t="s">
        <v>273</v>
      </c>
      <c r="C43" s="251">
        <v>75</v>
      </c>
      <c r="D43" s="165">
        <v>2777</v>
      </c>
      <c r="E43" s="281">
        <f>SUM(D43)/D38*100</f>
        <v>18.314317747147662</v>
      </c>
    </row>
    <row r="44" spans="2:5" x14ac:dyDescent="0.25">
      <c r="B44" s="283" t="s">
        <v>237</v>
      </c>
      <c r="C44" s="287">
        <v>8</v>
      </c>
      <c r="D44" s="288">
        <f>SUM(D45:D47)</f>
        <v>7710</v>
      </c>
      <c r="E44" s="302">
        <f>SUM(D44)/D60*100</f>
        <v>12.56949086225729</v>
      </c>
    </row>
    <row r="45" spans="2:5" x14ac:dyDescent="0.25">
      <c r="B45" s="250" t="s">
        <v>274</v>
      </c>
      <c r="C45" s="251">
        <v>81</v>
      </c>
      <c r="D45" s="165">
        <v>3605</v>
      </c>
      <c r="E45" s="281">
        <f>SUM(D45)/D44*100</f>
        <v>46.757457846952008</v>
      </c>
    </row>
    <row r="46" spans="2:5" x14ac:dyDescent="0.25">
      <c r="B46" s="250" t="s">
        <v>275</v>
      </c>
      <c r="C46" s="251">
        <v>82</v>
      </c>
      <c r="D46" s="251">
        <v>741</v>
      </c>
      <c r="E46" s="281">
        <f>SUM(D46)/D44*100</f>
        <v>9.6108949416342426</v>
      </c>
    </row>
    <row r="47" spans="2:5" x14ac:dyDescent="0.25">
      <c r="B47" s="250" t="s">
        <v>276</v>
      </c>
      <c r="C47" s="251">
        <v>83</v>
      </c>
      <c r="D47" s="165">
        <v>3364</v>
      </c>
      <c r="E47" s="281">
        <f>SUM(D47)/D44*100</f>
        <v>43.63164721141375</v>
      </c>
    </row>
    <row r="48" spans="2:5" x14ac:dyDescent="0.25">
      <c r="B48" s="283" t="s">
        <v>238</v>
      </c>
      <c r="C48" s="287">
        <v>9</v>
      </c>
      <c r="D48" s="288">
        <f>SUM(D49:D54)</f>
        <v>9871</v>
      </c>
      <c r="E48" s="302">
        <f>SUM(D48)/D60*100</f>
        <v>16.092534928838095</v>
      </c>
    </row>
    <row r="49" spans="2:5" x14ac:dyDescent="0.25">
      <c r="B49" s="250" t="s">
        <v>277</v>
      </c>
      <c r="C49" s="251">
        <v>91</v>
      </c>
      <c r="D49" s="165">
        <v>1856</v>
      </c>
      <c r="E49" s="281">
        <f>SUM(D49)/D48*100</f>
        <v>18.802552932833553</v>
      </c>
    </row>
    <row r="50" spans="2:5" ht="30" x14ac:dyDescent="0.25">
      <c r="B50" s="250" t="s">
        <v>278</v>
      </c>
      <c r="C50" s="251">
        <v>92</v>
      </c>
      <c r="D50" s="251">
        <v>323</v>
      </c>
      <c r="E50" s="281">
        <f>SUM(D50)/D48*100</f>
        <v>3.2722115287204945</v>
      </c>
    </row>
    <row r="51" spans="2:5" ht="30" x14ac:dyDescent="0.25">
      <c r="B51" s="250" t="s">
        <v>279</v>
      </c>
      <c r="C51" s="251">
        <v>93</v>
      </c>
      <c r="D51" s="165">
        <v>4784</v>
      </c>
      <c r="E51" s="281">
        <f>SUM(D51)/D48*100</f>
        <v>48.465201094114072</v>
      </c>
    </row>
    <row r="52" spans="2:5" ht="30" x14ac:dyDescent="0.25">
      <c r="B52" s="250" t="s">
        <v>280</v>
      </c>
      <c r="C52" s="251">
        <v>94</v>
      </c>
      <c r="D52" s="251">
        <v>1234</v>
      </c>
      <c r="E52" s="281">
        <f>SUM(D52)/D48*100</f>
        <v>12.501266335730929</v>
      </c>
    </row>
    <row r="53" spans="2:5" x14ac:dyDescent="0.25">
      <c r="B53" s="250" t="s">
        <v>281</v>
      </c>
      <c r="C53" s="251">
        <v>95</v>
      </c>
      <c r="D53" s="251">
        <v>6</v>
      </c>
      <c r="E53" s="281">
        <f>SUM(D53)/D48*100</f>
        <v>6.078411508459123E-2</v>
      </c>
    </row>
    <row r="54" spans="2:5" x14ac:dyDescent="0.25">
      <c r="B54" s="250" t="s">
        <v>282</v>
      </c>
      <c r="C54" s="251">
        <v>96</v>
      </c>
      <c r="D54" s="165">
        <v>1668</v>
      </c>
      <c r="E54" s="281">
        <f>SUM(D54)/D48*100</f>
        <v>16.897983993516359</v>
      </c>
    </row>
    <row r="55" spans="2:5" x14ac:dyDescent="0.25">
      <c r="B55" s="283" t="s">
        <v>245</v>
      </c>
      <c r="C55" s="287">
        <v>0</v>
      </c>
      <c r="D55" s="287">
        <f>SUM(D56:D58)</f>
        <v>0</v>
      </c>
      <c r="E55" s="302">
        <f>SUM(D55)/D60*100</f>
        <v>0</v>
      </c>
    </row>
    <row r="56" spans="2:5" x14ac:dyDescent="0.25">
      <c r="B56" s="250" t="s">
        <v>283</v>
      </c>
      <c r="C56" s="251">
        <v>1</v>
      </c>
      <c r="D56" s="251">
        <v>0</v>
      </c>
      <c r="E56" s="415" t="s">
        <v>128</v>
      </c>
    </row>
    <row r="57" spans="2:5" x14ac:dyDescent="0.25">
      <c r="B57" s="250" t="s">
        <v>284</v>
      </c>
      <c r="C57" s="251">
        <v>2</v>
      </c>
      <c r="D57" s="251">
        <v>0</v>
      </c>
      <c r="E57" s="415" t="s">
        <v>128</v>
      </c>
    </row>
    <row r="58" spans="2:5" ht="15.75" thickBot="1" x14ac:dyDescent="0.3">
      <c r="B58" s="253" t="s">
        <v>285</v>
      </c>
      <c r="C58" s="248">
        <v>3</v>
      </c>
      <c r="D58" s="248">
        <v>0</v>
      </c>
      <c r="E58" s="416" t="s">
        <v>128</v>
      </c>
    </row>
    <row r="59" spans="2:5" x14ac:dyDescent="0.25">
      <c r="B59" s="289" t="s">
        <v>291</v>
      </c>
      <c r="C59" s="290" t="s">
        <v>221</v>
      </c>
      <c r="D59" s="291">
        <v>0</v>
      </c>
      <c r="E59" s="301">
        <f>SUM(D59)/D61*100</f>
        <v>0</v>
      </c>
    </row>
    <row r="60" spans="2:5" ht="15.75" thickBot="1" x14ac:dyDescent="0.3">
      <c r="B60" s="292" t="s">
        <v>292</v>
      </c>
      <c r="C60" s="293" t="s">
        <v>222</v>
      </c>
      <c r="D60" s="294">
        <f>SUM(D6,D11,D18,D24,D29,D34,D38,D44,D48,D55)</f>
        <v>61339</v>
      </c>
      <c r="E60" s="304">
        <f>SUM(E6,E11,E18,E24,E29,E34,E38,E44,E48,E55)</f>
        <v>100</v>
      </c>
    </row>
    <row r="61" spans="2:5" ht="19.5" thickBot="1" x14ac:dyDescent="0.3">
      <c r="B61" s="295" t="s">
        <v>65</v>
      </c>
      <c r="C61" s="296" t="s">
        <v>223</v>
      </c>
      <c r="D61" s="297">
        <f>SUM(D59:D60)</f>
        <v>61339</v>
      </c>
      <c r="E61" s="298" t="s">
        <v>128</v>
      </c>
    </row>
    <row r="62" spans="2:5" x14ac:dyDescent="0.25">
      <c r="B62" s="256" t="s">
        <v>302</v>
      </c>
      <c r="C62" s="256"/>
      <c r="D62" s="256"/>
      <c r="E62" s="256"/>
    </row>
    <row r="63" spans="2:5" x14ac:dyDescent="0.25">
      <c r="B63" s="11" t="s">
        <v>289</v>
      </c>
      <c r="C63" s="11"/>
      <c r="D63" s="11"/>
      <c r="E63" s="11"/>
    </row>
    <row r="64" spans="2:5" x14ac:dyDescent="0.25">
      <c r="B64" s="11" t="s">
        <v>445</v>
      </c>
      <c r="C64" s="11"/>
      <c r="D64" s="11"/>
      <c r="E64" s="11"/>
    </row>
  </sheetData>
  <printOptions horizontalCentered="1"/>
  <pageMargins left="1.0236220472440944" right="0" top="0.6692913385826772" bottom="0" header="0" footer="0"/>
  <pageSetup paperSize="9"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C1:L25"/>
  <sheetViews>
    <sheetView zoomScale="90" zoomScaleNormal="90" workbookViewId="0">
      <selection activeCell="C1" sqref="C1"/>
    </sheetView>
  </sheetViews>
  <sheetFormatPr defaultRowHeight="15" x14ac:dyDescent="0.25"/>
  <cols>
    <col min="1" max="2" width="2.5703125" style="103" customWidth="1"/>
    <col min="3" max="3" width="38.140625" style="103" customWidth="1"/>
    <col min="4" max="4" width="11.5703125" style="103" customWidth="1"/>
    <col min="5" max="6" width="10.85546875" style="103" customWidth="1"/>
    <col min="7" max="7" width="10.5703125" style="103" customWidth="1"/>
    <col min="8" max="8" width="10.85546875" style="103" customWidth="1"/>
    <col min="9" max="9" width="10.7109375" style="103" customWidth="1"/>
    <col min="10" max="10" width="10.7109375" style="103" bestFit="1" customWidth="1"/>
    <col min="11" max="11" width="12" style="103" customWidth="1"/>
    <col min="12" max="16384" width="9.140625" style="103"/>
  </cols>
  <sheetData>
    <row r="1" spans="3:12" ht="13.5" customHeight="1" x14ac:dyDescent="0.25"/>
    <row r="2" spans="3:12" x14ac:dyDescent="0.25">
      <c r="C2" s="11" t="s">
        <v>329</v>
      </c>
      <c r="D2" s="11"/>
      <c r="E2" s="11"/>
      <c r="F2" s="11"/>
      <c r="G2" s="11"/>
      <c r="H2" s="11"/>
      <c r="I2" s="1"/>
      <c r="J2" s="1"/>
      <c r="K2" s="1"/>
    </row>
    <row r="3" spans="3:12" x14ac:dyDescent="0.25">
      <c r="C3" s="11" t="s">
        <v>333</v>
      </c>
      <c r="D3" s="11"/>
      <c r="E3" s="11"/>
      <c r="F3" s="11"/>
      <c r="G3" s="11"/>
      <c r="H3" s="11"/>
      <c r="I3" s="1"/>
      <c r="J3" s="1"/>
      <c r="K3" s="1"/>
    </row>
    <row r="4" spans="3:12" ht="12.75" customHeight="1" thickBot="1" x14ac:dyDescent="0.3">
      <c r="C4" s="11"/>
      <c r="D4" s="11"/>
      <c r="E4" s="11"/>
      <c r="F4" s="11"/>
      <c r="G4" s="11"/>
      <c r="H4" s="11"/>
      <c r="I4" s="1"/>
      <c r="J4" s="1"/>
      <c r="K4" s="1"/>
    </row>
    <row r="5" spans="3:12" ht="27.75" customHeight="1" x14ac:dyDescent="0.25">
      <c r="C5" s="953" t="s">
        <v>185</v>
      </c>
      <c r="D5" s="932">
        <v>2017</v>
      </c>
      <c r="E5" s="933"/>
      <c r="F5" s="933"/>
      <c r="G5" s="1106">
        <v>2018</v>
      </c>
      <c r="H5" s="1107"/>
      <c r="I5" s="1108"/>
    </row>
    <row r="6" spans="3:12" ht="49.5" customHeight="1" thickBot="1" x14ac:dyDescent="0.3">
      <c r="C6" s="1068"/>
      <c r="D6" s="831" t="s">
        <v>227</v>
      </c>
      <c r="E6" s="833" t="s">
        <v>361</v>
      </c>
      <c r="F6" s="833" t="s">
        <v>362</v>
      </c>
      <c r="G6" s="831" t="s">
        <v>227</v>
      </c>
      <c r="H6" s="833" t="s">
        <v>148</v>
      </c>
      <c r="I6" s="832" t="s">
        <v>362</v>
      </c>
    </row>
    <row r="7" spans="3:12" ht="25.5" customHeight="1" thickBot="1" x14ac:dyDescent="0.3">
      <c r="C7" s="388" t="s">
        <v>65</v>
      </c>
      <c r="D7" s="389">
        <v>524.69999999999993</v>
      </c>
      <c r="E7" s="467">
        <v>100</v>
      </c>
      <c r="F7" s="476" t="s">
        <v>128</v>
      </c>
      <c r="G7" s="847">
        <f>G9+G8+G19</f>
        <v>442.2</v>
      </c>
      <c r="H7" s="467">
        <v>100</v>
      </c>
      <c r="I7" s="474" t="s">
        <v>128</v>
      </c>
    </row>
    <row r="8" spans="3:12" ht="27.75" customHeight="1" x14ac:dyDescent="0.25">
      <c r="C8" s="455" t="s">
        <v>21</v>
      </c>
      <c r="D8" s="830">
        <v>142.06</v>
      </c>
      <c r="E8" s="468">
        <f>D8*100/D7</f>
        <v>27.074518772631983</v>
      </c>
      <c r="F8" s="477" t="s">
        <v>128</v>
      </c>
      <c r="G8" s="830">
        <v>132.43</v>
      </c>
      <c r="H8" s="468">
        <f>G8*100/G7</f>
        <v>29.947987336047039</v>
      </c>
      <c r="I8" s="475" t="s">
        <v>128</v>
      </c>
    </row>
    <row r="9" spans="3:12" ht="31.5" customHeight="1" thickBot="1" x14ac:dyDescent="0.3">
      <c r="C9" s="456" t="s">
        <v>310</v>
      </c>
      <c r="D9" s="831">
        <v>355.15999999999997</v>
      </c>
      <c r="E9" s="469">
        <f>D9*100/D7</f>
        <v>67.688202782542419</v>
      </c>
      <c r="F9" s="469">
        <v>100</v>
      </c>
      <c r="G9" s="848">
        <f>G11+G12+G13+G14+G15+G16+G17+G18</f>
        <v>284.31</v>
      </c>
      <c r="H9" s="469">
        <f>G9*100/G7</f>
        <v>64.2944369063772</v>
      </c>
      <c r="I9" s="457">
        <v>100</v>
      </c>
      <c r="K9" s="563"/>
      <c r="L9" s="463"/>
    </row>
    <row r="10" spans="3:12" ht="28.5" customHeight="1" thickBot="1" x14ac:dyDescent="0.3">
      <c r="C10" s="450" t="s">
        <v>312</v>
      </c>
      <c r="D10" s="451"/>
      <c r="E10" s="452"/>
      <c r="F10" s="480"/>
      <c r="G10" s="453"/>
      <c r="H10" s="452"/>
      <c r="I10" s="478"/>
      <c r="K10" s="849"/>
    </row>
    <row r="11" spans="3:12" ht="29.25" customHeight="1" x14ac:dyDescent="0.25">
      <c r="C11" s="360" t="s">
        <v>309</v>
      </c>
      <c r="D11" s="464">
        <v>85.58</v>
      </c>
      <c r="E11" s="470">
        <f>D11*100/D7</f>
        <v>16.310272536687634</v>
      </c>
      <c r="F11" s="470">
        <f>SUM(D11)/D9*100</f>
        <v>24.096182002477757</v>
      </c>
      <c r="G11" s="464">
        <v>67.260000000000005</v>
      </c>
      <c r="H11" s="470">
        <f>G11*100/G7</f>
        <v>15.210312075983721</v>
      </c>
      <c r="I11" s="449">
        <f>SUM(G11)/G9*100</f>
        <v>23.657275509127363</v>
      </c>
    </row>
    <row r="12" spans="3:12" ht="26.25" customHeight="1" x14ac:dyDescent="0.25">
      <c r="C12" s="448" t="s">
        <v>311</v>
      </c>
      <c r="D12" s="462">
        <v>4.2300000000000004</v>
      </c>
      <c r="E12" s="471">
        <f>D12*100/D7</f>
        <v>0.80617495711835352</v>
      </c>
      <c r="F12" s="471">
        <f>SUM(D12)/D9*100</f>
        <v>1.1910125014078166</v>
      </c>
      <c r="G12" s="462">
        <v>3.34</v>
      </c>
      <c r="H12" s="471">
        <f>G12*100/G7</f>
        <v>0.75531433740388965</v>
      </c>
      <c r="I12" s="245">
        <f>SUM(G12)/G9*100</f>
        <v>1.174774014280187</v>
      </c>
    </row>
    <row r="13" spans="3:12" ht="28.5" customHeight="1" x14ac:dyDescent="0.25">
      <c r="C13" s="246" t="s">
        <v>23</v>
      </c>
      <c r="D13" s="465">
        <v>22.91</v>
      </c>
      <c r="E13" s="471">
        <f>D13*100/D7</f>
        <v>4.3663045549838007</v>
      </c>
      <c r="F13" s="471">
        <f>SUM(D13)/D9*100</f>
        <v>6.4506138078612469</v>
      </c>
      <c r="G13" s="465">
        <v>22.96</v>
      </c>
      <c r="H13" s="471">
        <f>G13*100/G7</f>
        <v>5.1922207146087747</v>
      </c>
      <c r="I13" s="245">
        <f>SUM(G13)/G9*100</f>
        <v>8.0756920263093104</v>
      </c>
    </row>
    <row r="14" spans="3:12" ht="27.75" customHeight="1" x14ac:dyDescent="0.25">
      <c r="C14" s="246" t="s">
        <v>24</v>
      </c>
      <c r="D14" s="462">
        <v>27.33</v>
      </c>
      <c r="E14" s="471">
        <f>D14*100/D7</f>
        <v>5.208690680388794</v>
      </c>
      <c r="F14" s="471">
        <f>SUM(D14)/D9*100</f>
        <v>7.6951233246987272</v>
      </c>
      <c r="G14" s="462">
        <v>20.18</v>
      </c>
      <c r="H14" s="471">
        <f>G14*100/G7</f>
        <v>4.5635459068294892</v>
      </c>
      <c r="I14" s="245">
        <f>SUM(G14)/G9*100</f>
        <v>7.0978861102317898</v>
      </c>
    </row>
    <row r="15" spans="3:12" ht="30" x14ac:dyDescent="0.25">
      <c r="C15" s="246" t="s">
        <v>228</v>
      </c>
      <c r="D15" s="462">
        <v>56.56</v>
      </c>
      <c r="E15" s="471">
        <f>D15*100/D7</f>
        <v>10.779493043643988</v>
      </c>
      <c r="F15" s="471">
        <f>SUM(D15)/D9*100</f>
        <v>15.925216803694111</v>
      </c>
      <c r="G15" s="462">
        <v>50.87</v>
      </c>
      <c r="H15" s="471">
        <f>G15*100/G7</f>
        <v>11.503844414292177</v>
      </c>
      <c r="I15" s="245">
        <f>SUM(G15)/G9*100</f>
        <v>17.892441349231472</v>
      </c>
    </row>
    <row r="16" spans="3:12" ht="45" x14ac:dyDescent="0.25">
      <c r="C16" s="246" t="s">
        <v>25</v>
      </c>
      <c r="D16" s="462">
        <v>49.41</v>
      </c>
      <c r="E16" s="471">
        <f>D16*100/D7</f>
        <v>9.4168096054888526</v>
      </c>
      <c r="F16" s="471">
        <f>SUM(D16)/D9*100</f>
        <v>13.912039644104066</v>
      </c>
      <c r="G16" s="462">
        <v>40.19</v>
      </c>
      <c r="H16" s="471">
        <f>G16*100/G7</f>
        <v>9.0886476707372239</v>
      </c>
      <c r="I16" s="245">
        <f>SUM(G16)/G9*100</f>
        <v>14.135978333509197</v>
      </c>
    </row>
    <row r="17" spans="3:9" ht="30" x14ac:dyDescent="0.25">
      <c r="C17" s="246" t="s">
        <v>26</v>
      </c>
      <c r="D17" s="462">
        <v>2.76</v>
      </c>
      <c r="E17" s="471">
        <f>D17*100/D7</f>
        <v>0.52601486563750721</v>
      </c>
      <c r="F17" s="471">
        <f>SUM(D17)/D9*100</f>
        <v>0.77711453992566726</v>
      </c>
      <c r="G17" s="462">
        <v>2.23</v>
      </c>
      <c r="H17" s="471">
        <f>G17*100/G7</f>
        <v>0.50429669832654911</v>
      </c>
      <c r="I17" s="245">
        <f>SUM(G17)/G9*100</f>
        <v>0.78435510534275965</v>
      </c>
    </row>
    <row r="18" spans="3:9" ht="30.75" customHeight="1" thickBot="1" x14ac:dyDescent="0.3">
      <c r="C18" s="454" t="s">
        <v>363</v>
      </c>
      <c r="D18" s="466">
        <v>106.38</v>
      </c>
      <c r="E18" s="472">
        <f>D18*100/D7</f>
        <v>20.274442538593483</v>
      </c>
      <c r="F18" s="472">
        <f>SUM(D18)/D9*100</f>
        <v>29.95269737583061</v>
      </c>
      <c r="G18" s="466">
        <v>77.28</v>
      </c>
      <c r="H18" s="472">
        <f>G18*100/G7</f>
        <v>17.476255088195387</v>
      </c>
      <c r="I18" s="247">
        <f>SUM(G18)/G9*100</f>
        <v>27.181597551967922</v>
      </c>
    </row>
    <row r="19" spans="3:9" ht="24" customHeight="1" thickBot="1" x14ac:dyDescent="0.3">
      <c r="C19" s="479" t="s">
        <v>22</v>
      </c>
      <c r="D19" s="829">
        <v>27.48</v>
      </c>
      <c r="E19" s="473">
        <f>D19*100/D7</f>
        <v>5.2372784448256153</v>
      </c>
      <c r="F19" s="482" t="s">
        <v>128</v>
      </c>
      <c r="G19" s="829">
        <v>25.46</v>
      </c>
      <c r="H19" s="473">
        <f>G19*100/G7</f>
        <v>5.7575757575757578</v>
      </c>
      <c r="I19" s="481" t="s">
        <v>128</v>
      </c>
    </row>
    <row r="20" spans="3:9" x14ac:dyDescent="0.25">
      <c r="C20" s="171" t="s">
        <v>229</v>
      </c>
      <c r="H20" s="483"/>
      <c r="I20" s="483"/>
    </row>
    <row r="21" spans="3:9" x14ac:dyDescent="0.25">
      <c r="C21" s="171" t="s">
        <v>376</v>
      </c>
    </row>
    <row r="22" spans="3:9" x14ac:dyDescent="0.25">
      <c r="C22" s="11" t="s">
        <v>377</v>
      </c>
    </row>
    <row r="23" spans="3:9" ht="18" x14ac:dyDescent="0.25">
      <c r="C23" s="171" t="s">
        <v>365</v>
      </c>
    </row>
    <row r="24" spans="3:9" x14ac:dyDescent="0.25">
      <c r="C24" s="672" t="s">
        <v>409</v>
      </c>
    </row>
    <row r="25" spans="3:9" x14ac:dyDescent="0.25">
      <c r="C25" s="672" t="s">
        <v>410</v>
      </c>
    </row>
  </sheetData>
  <mergeCells count="3">
    <mergeCell ref="C5:C6"/>
    <mergeCell ref="D5:F5"/>
    <mergeCell ref="G5:I5"/>
  </mergeCells>
  <printOptions horizontalCentered="1"/>
  <pageMargins left="1.5748031496062993" right="0.15748031496062992" top="0.6692913385826772" bottom="0" header="0" footer="0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36"/>
  <sheetViews>
    <sheetView zoomScale="90" zoomScaleNormal="90" workbookViewId="0">
      <selection activeCell="B1" sqref="B1"/>
    </sheetView>
  </sheetViews>
  <sheetFormatPr defaultRowHeight="15" x14ac:dyDescent="0.25"/>
  <cols>
    <col min="1" max="1" width="4.7109375" style="11" customWidth="1"/>
    <col min="2" max="2" width="26.5703125" style="11" customWidth="1"/>
    <col min="3" max="4" width="17.85546875" style="11" customWidth="1"/>
    <col min="5" max="5" width="18.85546875" style="11" customWidth="1"/>
    <col min="6" max="6" width="18.5703125" style="11" customWidth="1"/>
    <col min="7" max="7" width="18.42578125" style="11" customWidth="1"/>
    <col min="8" max="8" width="18" style="11" customWidth="1"/>
    <col min="9" max="16384" width="9.140625" style="11"/>
  </cols>
  <sheetData>
    <row r="2" spans="2:8" x14ac:dyDescent="0.25">
      <c r="B2" s="11" t="s">
        <v>330</v>
      </c>
    </row>
    <row r="3" spans="2:8" x14ac:dyDescent="0.25">
      <c r="B3" s="11" t="s">
        <v>332</v>
      </c>
    </row>
    <row r="4" spans="2:8" ht="12.75" customHeight="1" thickBot="1" x14ac:dyDescent="0.3"/>
    <row r="5" spans="2:8" ht="25.5" customHeight="1" thickBot="1" x14ac:dyDescent="0.3">
      <c r="B5" s="921" t="s">
        <v>27</v>
      </c>
      <c r="C5" s="1109" t="s">
        <v>411</v>
      </c>
      <c r="D5" s="1110"/>
      <c r="E5" s="1110"/>
      <c r="F5" s="1110"/>
      <c r="G5" s="1110"/>
      <c r="H5" s="1111"/>
    </row>
    <row r="6" spans="2:8" ht="56.25" customHeight="1" x14ac:dyDescent="0.25">
      <c r="B6" s="952"/>
      <c r="C6" s="1106" t="s">
        <v>57</v>
      </c>
      <c r="D6" s="1107"/>
      <c r="E6" s="217"/>
      <c r="F6" s="217"/>
      <c r="G6" s="217"/>
      <c r="H6" s="217"/>
    </row>
    <row r="7" spans="2:8" ht="80.25" customHeight="1" x14ac:dyDescent="0.25">
      <c r="B7" s="952"/>
      <c r="C7" s="1099" t="s">
        <v>54</v>
      </c>
      <c r="D7" s="965" t="s">
        <v>55</v>
      </c>
      <c r="E7" s="586" t="s">
        <v>56</v>
      </c>
      <c r="F7" s="586" t="s">
        <v>58</v>
      </c>
      <c r="G7" s="586" t="s">
        <v>59</v>
      </c>
      <c r="H7" s="586" t="s">
        <v>60</v>
      </c>
    </row>
    <row r="8" spans="2:8" ht="35.25" customHeight="1" thickBot="1" x14ac:dyDescent="0.3">
      <c r="B8" s="952"/>
      <c r="C8" s="927"/>
      <c r="D8" s="1104"/>
      <c r="E8" s="586"/>
      <c r="F8" s="586"/>
      <c r="G8" s="586"/>
      <c r="H8" s="586"/>
    </row>
    <row r="9" spans="2:8" ht="27" customHeight="1" thickBot="1" x14ac:dyDescent="0.3">
      <c r="B9" s="273" t="s">
        <v>28</v>
      </c>
      <c r="C9" s="67">
        <f t="shared" ref="C9:H9" si="0">SUM(C10:C34)</f>
        <v>3611</v>
      </c>
      <c r="D9" s="274">
        <f t="shared" si="0"/>
        <v>1950</v>
      </c>
      <c r="E9" s="275">
        <f t="shared" si="0"/>
        <v>8348</v>
      </c>
      <c r="F9" s="275">
        <f t="shared" si="0"/>
        <v>820</v>
      </c>
      <c r="G9" s="275">
        <f t="shared" si="0"/>
        <v>2504</v>
      </c>
      <c r="H9" s="275">
        <f t="shared" si="0"/>
        <v>3026</v>
      </c>
    </row>
    <row r="10" spans="2:8" x14ac:dyDescent="0.25">
      <c r="B10" s="79" t="s">
        <v>29</v>
      </c>
      <c r="C10" s="49">
        <v>108</v>
      </c>
      <c r="D10" s="236">
        <v>8</v>
      </c>
      <c r="E10" s="55">
        <v>149</v>
      </c>
      <c r="F10" s="55">
        <v>9</v>
      </c>
      <c r="G10" s="55">
        <v>20</v>
      </c>
      <c r="H10" s="55">
        <v>26</v>
      </c>
    </row>
    <row r="11" spans="2:8" x14ac:dyDescent="0.25">
      <c r="B11" s="12" t="s">
        <v>30</v>
      </c>
      <c r="C11" s="13">
        <v>168</v>
      </c>
      <c r="D11" s="178">
        <v>117</v>
      </c>
      <c r="E11" s="53">
        <v>314</v>
      </c>
      <c r="F11" s="53">
        <v>11</v>
      </c>
      <c r="G11" s="53">
        <v>122</v>
      </c>
      <c r="H11" s="53">
        <v>111</v>
      </c>
    </row>
    <row r="12" spans="2:8" x14ac:dyDescent="0.25">
      <c r="B12" s="12" t="s">
        <v>31</v>
      </c>
      <c r="C12" s="13">
        <v>265</v>
      </c>
      <c r="D12" s="178">
        <v>55</v>
      </c>
      <c r="E12" s="53">
        <v>280</v>
      </c>
      <c r="F12" s="53">
        <v>10</v>
      </c>
      <c r="G12" s="53">
        <v>115</v>
      </c>
      <c r="H12" s="53">
        <v>138</v>
      </c>
    </row>
    <row r="13" spans="2:8" x14ac:dyDescent="0.25">
      <c r="B13" s="12" t="s">
        <v>32</v>
      </c>
      <c r="C13" s="13">
        <v>216</v>
      </c>
      <c r="D13" s="178">
        <v>232</v>
      </c>
      <c r="E13" s="53">
        <v>450</v>
      </c>
      <c r="F13" s="53">
        <v>4</v>
      </c>
      <c r="G13" s="53">
        <v>121</v>
      </c>
      <c r="H13" s="53">
        <v>160</v>
      </c>
    </row>
    <row r="14" spans="2:8" x14ac:dyDescent="0.25">
      <c r="B14" s="12" t="s">
        <v>33</v>
      </c>
      <c r="C14" s="13">
        <v>141</v>
      </c>
      <c r="D14" s="178">
        <v>0</v>
      </c>
      <c r="E14" s="53">
        <v>364</v>
      </c>
      <c r="F14" s="53">
        <v>80</v>
      </c>
      <c r="G14" s="53">
        <v>225</v>
      </c>
      <c r="H14" s="53">
        <v>345</v>
      </c>
    </row>
    <row r="15" spans="2:8" x14ac:dyDescent="0.25">
      <c r="B15" s="12" t="s">
        <v>34</v>
      </c>
      <c r="C15" s="13">
        <v>167</v>
      </c>
      <c r="D15" s="178">
        <v>16</v>
      </c>
      <c r="E15" s="53">
        <v>422</v>
      </c>
      <c r="F15" s="53">
        <v>8</v>
      </c>
      <c r="G15" s="53">
        <v>57</v>
      </c>
      <c r="H15" s="53">
        <v>77</v>
      </c>
    </row>
    <row r="16" spans="2:8" x14ac:dyDescent="0.25">
      <c r="B16" s="12" t="s">
        <v>35</v>
      </c>
      <c r="C16" s="13">
        <v>27</v>
      </c>
      <c r="D16" s="178">
        <v>45</v>
      </c>
      <c r="E16" s="53">
        <v>170</v>
      </c>
      <c r="F16" s="53">
        <v>32</v>
      </c>
      <c r="G16" s="53">
        <v>78</v>
      </c>
      <c r="H16" s="53">
        <v>111</v>
      </c>
    </row>
    <row r="17" spans="2:8" x14ac:dyDescent="0.25">
      <c r="B17" s="12" t="s">
        <v>36</v>
      </c>
      <c r="C17" s="13">
        <v>42</v>
      </c>
      <c r="D17" s="178">
        <v>25</v>
      </c>
      <c r="E17" s="53">
        <v>156</v>
      </c>
      <c r="F17" s="53">
        <v>0</v>
      </c>
      <c r="G17" s="53">
        <v>53</v>
      </c>
      <c r="H17" s="53">
        <v>13</v>
      </c>
    </row>
    <row r="18" spans="2:8" x14ac:dyDescent="0.25">
      <c r="B18" s="12" t="s">
        <v>37</v>
      </c>
      <c r="C18" s="13">
        <v>104</v>
      </c>
      <c r="D18" s="178">
        <v>147</v>
      </c>
      <c r="E18" s="53">
        <v>512</v>
      </c>
      <c r="F18" s="53">
        <v>31</v>
      </c>
      <c r="G18" s="53">
        <v>133</v>
      </c>
      <c r="H18" s="53">
        <v>106</v>
      </c>
    </row>
    <row r="19" spans="2:8" x14ac:dyDescent="0.25">
      <c r="B19" s="12" t="s">
        <v>38</v>
      </c>
      <c r="C19" s="13">
        <v>235</v>
      </c>
      <c r="D19" s="178">
        <v>5</v>
      </c>
      <c r="E19" s="53">
        <v>313</v>
      </c>
      <c r="F19" s="53">
        <v>79</v>
      </c>
      <c r="G19" s="53">
        <v>36</v>
      </c>
      <c r="H19" s="53">
        <v>13</v>
      </c>
    </row>
    <row r="20" spans="2:8" x14ac:dyDescent="0.25">
      <c r="B20" s="12" t="s">
        <v>39</v>
      </c>
      <c r="C20" s="13">
        <v>185</v>
      </c>
      <c r="D20" s="178">
        <v>65</v>
      </c>
      <c r="E20" s="53">
        <v>238</v>
      </c>
      <c r="F20" s="53">
        <v>39</v>
      </c>
      <c r="G20" s="53">
        <v>129</v>
      </c>
      <c r="H20" s="53">
        <v>154</v>
      </c>
    </row>
    <row r="21" spans="2:8" x14ac:dyDescent="0.25">
      <c r="B21" s="12" t="s">
        <v>40</v>
      </c>
      <c r="C21" s="13">
        <v>131</v>
      </c>
      <c r="D21" s="178">
        <v>75</v>
      </c>
      <c r="E21" s="53">
        <v>490</v>
      </c>
      <c r="F21" s="53">
        <v>0</v>
      </c>
      <c r="G21" s="53">
        <v>188</v>
      </c>
      <c r="H21" s="53">
        <v>338</v>
      </c>
    </row>
    <row r="22" spans="2:8" x14ac:dyDescent="0.25">
      <c r="B22" s="12" t="s">
        <v>41</v>
      </c>
      <c r="C22" s="13">
        <v>341</v>
      </c>
      <c r="D22" s="178">
        <v>89</v>
      </c>
      <c r="E22" s="53">
        <v>348</v>
      </c>
      <c r="F22" s="53">
        <v>51</v>
      </c>
      <c r="G22" s="53">
        <v>122</v>
      </c>
      <c r="H22" s="53">
        <v>77</v>
      </c>
    </row>
    <row r="23" spans="2:8" x14ac:dyDescent="0.25">
      <c r="B23" s="19" t="s">
        <v>42</v>
      </c>
      <c r="C23" s="13">
        <v>154</v>
      </c>
      <c r="D23" s="178">
        <v>101</v>
      </c>
      <c r="E23" s="276">
        <v>149</v>
      </c>
      <c r="F23" s="53">
        <v>60</v>
      </c>
      <c r="G23" s="276">
        <v>85</v>
      </c>
      <c r="H23" s="53">
        <v>133</v>
      </c>
    </row>
    <row r="24" spans="2:8" x14ac:dyDescent="0.25">
      <c r="B24" s="19" t="s">
        <v>43</v>
      </c>
      <c r="C24" s="13">
        <v>293</v>
      </c>
      <c r="D24" s="178">
        <v>159</v>
      </c>
      <c r="E24" s="276">
        <v>664</v>
      </c>
      <c r="F24" s="53">
        <v>88</v>
      </c>
      <c r="G24" s="276">
        <v>93</v>
      </c>
      <c r="H24" s="53">
        <v>78</v>
      </c>
    </row>
    <row r="25" spans="2:8" x14ac:dyDescent="0.25">
      <c r="B25" s="19" t="s">
        <v>44</v>
      </c>
      <c r="C25" s="13">
        <v>136</v>
      </c>
      <c r="D25" s="178">
        <v>102</v>
      </c>
      <c r="E25" s="276">
        <v>405</v>
      </c>
      <c r="F25" s="53">
        <v>0</v>
      </c>
      <c r="G25" s="276">
        <v>162</v>
      </c>
      <c r="H25" s="53">
        <v>155</v>
      </c>
    </row>
    <row r="26" spans="2:8" x14ac:dyDescent="0.25">
      <c r="B26" s="19" t="s">
        <v>45</v>
      </c>
      <c r="C26" s="13">
        <v>162</v>
      </c>
      <c r="D26" s="178">
        <v>80</v>
      </c>
      <c r="E26" s="276">
        <v>498</v>
      </c>
      <c r="F26" s="53">
        <v>33</v>
      </c>
      <c r="G26" s="276">
        <v>118</v>
      </c>
      <c r="H26" s="53">
        <v>146</v>
      </c>
    </row>
    <row r="27" spans="2:8" x14ac:dyDescent="0.25">
      <c r="B27" s="19" t="s">
        <v>46</v>
      </c>
      <c r="C27" s="13">
        <v>182</v>
      </c>
      <c r="D27" s="178">
        <v>47</v>
      </c>
      <c r="E27" s="276">
        <v>234</v>
      </c>
      <c r="F27" s="53">
        <v>29</v>
      </c>
      <c r="G27" s="276">
        <v>126</v>
      </c>
      <c r="H27" s="53">
        <v>183</v>
      </c>
    </row>
    <row r="28" spans="2:8" x14ac:dyDescent="0.25">
      <c r="B28" s="19" t="s">
        <v>47</v>
      </c>
      <c r="C28" s="13">
        <v>105</v>
      </c>
      <c r="D28" s="178">
        <v>78</v>
      </c>
      <c r="E28" s="276">
        <v>387</v>
      </c>
      <c r="F28" s="53">
        <v>58</v>
      </c>
      <c r="G28" s="276">
        <v>94</v>
      </c>
      <c r="H28" s="53">
        <v>67</v>
      </c>
    </row>
    <row r="29" spans="2:8" x14ac:dyDescent="0.25">
      <c r="B29" s="19" t="s">
        <v>48</v>
      </c>
      <c r="C29" s="13">
        <v>39</v>
      </c>
      <c r="D29" s="178">
        <v>107</v>
      </c>
      <c r="E29" s="276">
        <v>610</v>
      </c>
      <c r="F29" s="53">
        <v>45</v>
      </c>
      <c r="G29" s="276">
        <v>87</v>
      </c>
      <c r="H29" s="53">
        <v>177</v>
      </c>
    </row>
    <row r="30" spans="2:8" x14ac:dyDescent="0.25">
      <c r="B30" s="19" t="s">
        <v>49</v>
      </c>
      <c r="C30" s="13">
        <v>75</v>
      </c>
      <c r="D30" s="178">
        <v>250</v>
      </c>
      <c r="E30" s="276">
        <v>227</v>
      </c>
      <c r="F30" s="53">
        <v>0</v>
      </c>
      <c r="G30" s="276">
        <v>46</v>
      </c>
      <c r="H30" s="53">
        <v>38</v>
      </c>
    </row>
    <row r="31" spans="2:8" x14ac:dyDescent="0.25">
      <c r="B31" s="19" t="s">
        <v>50</v>
      </c>
      <c r="C31" s="13">
        <v>7</v>
      </c>
      <c r="D31" s="178">
        <v>3</v>
      </c>
      <c r="E31" s="276">
        <v>45</v>
      </c>
      <c r="F31" s="53">
        <v>22</v>
      </c>
      <c r="G31" s="276">
        <v>25</v>
      </c>
      <c r="H31" s="53">
        <v>38</v>
      </c>
    </row>
    <row r="32" spans="2:8" x14ac:dyDescent="0.25">
      <c r="B32" s="19" t="s">
        <v>51</v>
      </c>
      <c r="C32" s="13">
        <v>113</v>
      </c>
      <c r="D32" s="178">
        <v>30</v>
      </c>
      <c r="E32" s="276">
        <v>106</v>
      </c>
      <c r="F32" s="53">
        <v>99</v>
      </c>
      <c r="G32" s="276">
        <v>84</v>
      </c>
      <c r="H32" s="53">
        <v>109</v>
      </c>
    </row>
    <row r="33" spans="2:8" x14ac:dyDescent="0.25">
      <c r="B33" s="19" t="s">
        <v>52</v>
      </c>
      <c r="C33" s="13">
        <v>139</v>
      </c>
      <c r="D33" s="178">
        <v>21</v>
      </c>
      <c r="E33" s="276">
        <v>562</v>
      </c>
      <c r="F33" s="53">
        <v>5</v>
      </c>
      <c r="G33" s="276">
        <v>138</v>
      </c>
      <c r="H33" s="53">
        <v>187</v>
      </c>
    </row>
    <row r="34" spans="2:8" ht="15.75" thickBot="1" x14ac:dyDescent="0.3">
      <c r="B34" s="20" t="s">
        <v>53</v>
      </c>
      <c r="C34" s="21">
        <v>76</v>
      </c>
      <c r="D34" s="179">
        <v>93</v>
      </c>
      <c r="E34" s="277">
        <v>255</v>
      </c>
      <c r="F34" s="56">
        <v>27</v>
      </c>
      <c r="G34" s="277">
        <v>47</v>
      </c>
      <c r="H34" s="56">
        <v>46</v>
      </c>
    </row>
    <row r="35" spans="2:8" x14ac:dyDescent="0.25">
      <c r="E35" s="73"/>
    </row>
    <row r="36" spans="2:8" x14ac:dyDescent="0.25">
      <c r="B36" s="74"/>
    </row>
  </sheetData>
  <mergeCells count="5">
    <mergeCell ref="C5:H5"/>
    <mergeCell ref="B5:B8"/>
    <mergeCell ref="C6:D6"/>
    <mergeCell ref="C7:C8"/>
    <mergeCell ref="D7:D8"/>
  </mergeCells>
  <pageMargins left="1.8897637795275593" right="0.70866141732283472" top="0.94488188976377963" bottom="0.74803149606299213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M34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11" customWidth="1"/>
    <col min="2" max="2" width="31.140625" style="11" customWidth="1"/>
    <col min="3" max="3" width="13.42578125" style="11" customWidth="1"/>
    <col min="4" max="4" width="16.140625" style="11" customWidth="1"/>
    <col min="5" max="5" width="15.85546875" style="11" customWidth="1"/>
    <col min="6" max="6" width="2.5703125" style="11" customWidth="1"/>
    <col min="7" max="7" width="9.140625" style="11"/>
    <col min="8" max="8" width="10.140625" style="11" customWidth="1"/>
    <col min="9" max="9" width="10.28515625" style="11" customWidth="1"/>
    <col min="10" max="10" width="2.28515625" style="11" customWidth="1"/>
    <col min="11" max="16384" width="9.140625" style="11"/>
  </cols>
  <sheetData>
    <row r="2" spans="2:9" x14ac:dyDescent="0.25">
      <c r="B2" s="268" t="s">
        <v>494</v>
      </c>
      <c r="C2" s="268"/>
      <c r="D2" s="268"/>
      <c r="E2" s="268"/>
    </row>
    <row r="3" spans="2:9" x14ac:dyDescent="0.25">
      <c r="B3" s="171" t="s">
        <v>495</v>
      </c>
      <c r="C3" s="268"/>
      <c r="D3" s="268"/>
      <c r="E3" s="268"/>
    </row>
    <row r="4" spans="2:9" ht="15.75" thickBot="1" x14ac:dyDescent="0.3">
      <c r="B4" s="257"/>
      <c r="C4" s="257"/>
      <c r="D4" s="257"/>
      <c r="E4" s="257"/>
    </row>
    <row r="5" spans="2:9" x14ac:dyDescent="0.25">
      <c r="B5" s="380"/>
      <c r="C5" s="381"/>
      <c r="D5" s="414" t="s">
        <v>64</v>
      </c>
      <c r="E5" s="413"/>
    </row>
    <row r="6" spans="2:9" ht="45.75" thickBot="1" x14ac:dyDescent="0.3">
      <c r="B6" s="410" t="s">
        <v>27</v>
      </c>
      <c r="C6" s="411" t="s">
        <v>303</v>
      </c>
      <c r="D6" s="411" t="s">
        <v>305</v>
      </c>
      <c r="E6" s="412" t="s">
        <v>304</v>
      </c>
    </row>
    <row r="7" spans="2:9" ht="21.75" customHeight="1" thickBot="1" x14ac:dyDescent="0.3">
      <c r="B7" s="269" t="s">
        <v>28</v>
      </c>
      <c r="C7" s="270">
        <f>SUM(C8:C32)</f>
        <v>587</v>
      </c>
      <c r="D7" s="271">
        <f t="shared" ref="D7:E7" si="0">SUM(D8:D32)</f>
        <v>0</v>
      </c>
      <c r="E7" s="272">
        <f t="shared" si="0"/>
        <v>587</v>
      </c>
    </row>
    <row r="8" spans="2:9" x14ac:dyDescent="0.25">
      <c r="B8" s="263" t="s">
        <v>29</v>
      </c>
      <c r="C8" s="264">
        <f>SUM(D8:E8)</f>
        <v>0</v>
      </c>
      <c r="D8" s="265">
        <v>0</v>
      </c>
      <c r="E8" s="266">
        <v>0</v>
      </c>
    </row>
    <row r="9" spans="2:9" x14ac:dyDescent="0.25">
      <c r="B9" s="258" t="s">
        <v>30</v>
      </c>
      <c r="C9" s="214">
        <f t="shared" ref="C9:C32" si="1">SUM(D9:E9)</f>
        <v>0</v>
      </c>
      <c r="D9" s="251">
        <v>0</v>
      </c>
      <c r="E9" s="252">
        <v>0</v>
      </c>
      <c r="G9" s="708"/>
      <c r="H9" s="708" t="s">
        <v>394</v>
      </c>
      <c r="I9" s="708" t="s">
        <v>395</v>
      </c>
    </row>
    <row r="10" spans="2:9" x14ac:dyDescent="0.25">
      <c r="B10" s="258" t="s">
        <v>31</v>
      </c>
      <c r="C10" s="214">
        <f t="shared" si="1"/>
        <v>323</v>
      </c>
      <c r="D10" s="251">
        <v>0</v>
      </c>
      <c r="E10" s="252">
        <v>323</v>
      </c>
      <c r="G10" s="120">
        <v>2010</v>
      </c>
      <c r="H10" s="120">
        <v>1412</v>
      </c>
      <c r="I10" s="120">
        <v>1120</v>
      </c>
    </row>
    <row r="11" spans="2:9" x14ac:dyDescent="0.25">
      <c r="B11" s="258" t="s">
        <v>32</v>
      </c>
      <c r="C11" s="214">
        <f t="shared" si="1"/>
        <v>0</v>
      </c>
      <c r="D11" s="251">
        <v>0</v>
      </c>
      <c r="E11" s="252">
        <v>0</v>
      </c>
      <c r="G11" s="120">
        <v>2011</v>
      </c>
      <c r="H11" s="120">
        <v>2730</v>
      </c>
      <c r="I11" s="120">
        <v>2048</v>
      </c>
    </row>
    <row r="12" spans="2:9" x14ac:dyDescent="0.25">
      <c r="B12" s="258" t="s">
        <v>33</v>
      </c>
      <c r="C12" s="214">
        <f t="shared" si="1"/>
        <v>0</v>
      </c>
      <c r="D12" s="251">
        <v>0</v>
      </c>
      <c r="E12" s="252">
        <v>0</v>
      </c>
      <c r="G12" s="120">
        <v>2012</v>
      </c>
      <c r="H12" s="120">
        <v>1273</v>
      </c>
      <c r="I12" s="120">
        <v>1050</v>
      </c>
    </row>
    <row r="13" spans="2:9" x14ac:dyDescent="0.25">
      <c r="B13" s="258" t="s">
        <v>34</v>
      </c>
      <c r="C13" s="214">
        <f t="shared" si="1"/>
        <v>0</v>
      </c>
      <c r="D13" s="251">
        <v>0</v>
      </c>
      <c r="E13" s="252">
        <v>0</v>
      </c>
      <c r="G13" s="120">
        <v>2013</v>
      </c>
      <c r="H13" s="120">
        <v>2106</v>
      </c>
      <c r="I13" s="120">
        <v>1235</v>
      </c>
    </row>
    <row r="14" spans="2:9" x14ac:dyDescent="0.25">
      <c r="B14" s="258" t="s">
        <v>35</v>
      </c>
      <c r="C14" s="214">
        <f t="shared" si="1"/>
        <v>0</v>
      </c>
      <c r="D14" s="251">
        <v>0</v>
      </c>
      <c r="E14" s="252">
        <v>0</v>
      </c>
      <c r="G14" s="120">
        <v>2014</v>
      </c>
      <c r="H14" s="120">
        <v>1311</v>
      </c>
      <c r="I14" s="120">
        <v>651</v>
      </c>
    </row>
    <row r="15" spans="2:9" x14ac:dyDescent="0.25">
      <c r="B15" s="258" t="s">
        <v>36</v>
      </c>
      <c r="C15" s="214">
        <f t="shared" si="1"/>
        <v>0</v>
      </c>
      <c r="D15" s="251">
        <v>0</v>
      </c>
      <c r="E15" s="252">
        <v>0</v>
      </c>
      <c r="G15" s="120">
        <v>2015</v>
      </c>
      <c r="H15" s="120">
        <v>1204</v>
      </c>
      <c r="I15" s="120">
        <v>1108</v>
      </c>
    </row>
    <row r="16" spans="2:9" x14ac:dyDescent="0.25">
      <c r="B16" s="258" t="s">
        <v>37</v>
      </c>
      <c r="C16" s="214">
        <f t="shared" si="1"/>
        <v>0</v>
      </c>
      <c r="D16" s="251">
        <v>0</v>
      </c>
      <c r="E16" s="252">
        <v>0</v>
      </c>
      <c r="G16" s="120">
        <v>2016</v>
      </c>
      <c r="H16" s="120">
        <v>720</v>
      </c>
      <c r="I16" s="120">
        <v>609</v>
      </c>
    </row>
    <row r="17" spans="2:13" x14ac:dyDescent="0.25">
      <c r="B17" s="258" t="s">
        <v>38</v>
      </c>
      <c r="C17" s="214">
        <f t="shared" si="1"/>
        <v>0</v>
      </c>
      <c r="D17" s="251">
        <v>0</v>
      </c>
      <c r="E17" s="252">
        <v>0</v>
      </c>
      <c r="G17" s="120">
        <v>2017</v>
      </c>
      <c r="H17" s="120">
        <v>819</v>
      </c>
      <c r="I17" s="120">
        <v>557</v>
      </c>
    </row>
    <row r="18" spans="2:13" x14ac:dyDescent="0.25">
      <c r="B18" s="258" t="s">
        <v>39</v>
      </c>
      <c r="C18" s="214">
        <f t="shared" si="1"/>
        <v>0</v>
      </c>
      <c r="D18" s="251">
        <v>0</v>
      </c>
      <c r="E18" s="252">
        <v>0</v>
      </c>
      <c r="G18" s="120">
        <v>2018</v>
      </c>
      <c r="H18" s="120">
        <v>587</v>
      </c>
      <c r="I18" s="120">
        <v>530</v>
      </c>
    </row>
    <row r="19" spans="2:13" x14ac:dyDescent="0.25">
      <c r="B19" s="258" t="s">
        <v>40</v>
      </c>
      <c r="C19" s="214">
        <f t="shared" si="1"/>
        <v>0</v>
      </c>
      <c r="D19" s="251">
        <v>0</v>
      </c>
      <c r="E19" s="252">
        <v>0</v>
      </c>
    </row>
    <row r="20" spans="2:13" x14ac:dyDescent="0.25">
      <c r="B20" s="258" t="s">
        <v>41</v>
      </c>
      <c r="C20" s="214">
        <f t="shared" si="1"/>
        <v>0</v>
      </c>
      <c r="D20" s="251">
        <v>0</v>
      </c>
      <c r="E20" s="252">
        <v>0</v>
      </c>
      <c r="G20" s="828" t="s">
        <v>490</v>
      </c>
      <c r="H20" s="778" t="s">
        <v>394</v>
      </c>
      <c r="I20" s="778" t="s">
        <v>395</v>
      </c>
      <c r="K20" s="826" t="s">
        <v>441</v>
      </c>
      <c r="L20" s="827" t="s">
        <v>394</v>
      </c>
      <c r="M20" s="827" t="s">
        <v>395</v>
      </c>
    </row>
    <row r="21" spans="2:13" x14ac:dyDescent="0.25">
      <c r="B21" s="258" t="s">
        <v>42</v>
      </c>
      <c r="C21" s="214">
        <f t="shared" si="1"/>
        <v>0</v>
      </c>
      <c r="D21" s="251">
        <v>0</v>
      </c>
      <c r="E21" s="252">
        <v>0</v>
      </c>
      <c r="G21" s="120">
        <v>2007</v>
      </c>
      <c r="H21" s="14">
        <v>479</v>
      </c>
      <c r="I21" s="14">
        <v>437</v>
      </c>
      <c r="K21" s="120">
        <v>2007</v>
      </c>
      <c r="L21" s="14">
        <v>236</v>
      </c>
      <c r="M21" s="14">
        <v>199</v>
      </c>
    </row>
    <row r="22" spans="2:13" x14ac:dyDescent="0.25">
      <c r="B22" s="258" t="s">
        <v>43</v>
      </c>
      <c r="C22" s="214">
        <f t="shared" si="1"/>
        <v>0</v>
      </c>
      <c r="D22" s="251">
        <v>0</v>
      </c>
      <c r="E22" s="252">
        <v>0</v>
      </c>
      <c r="G22" s="120">
        <v>2008</v>
      </c>
      <c r="H22" s="14">
        <v>4570</v>
      </c>
      <c r="I22" s="14">
        <v>2154</v>
      </c>
      <c r="K22" s="120">
        <v>2008</v>
      </c>
      <c r="L22" s="14">
        <v>1321</v>
      </c>
      <c r="M22" s="14">
        <v>909</v>
      </c>
    </row>
    <row r="23" spans="2:13" x14ac:dyDescent="0.25">
      <c r="B23" s="258" t="s">
        <v>44</v>
      </c>
      <c r="C23" s="214">
        <f t="shared" si="1"/>
        <v>75</v>
      </c>
      <c r="D23" s="251">
        <v>0</v>
      </c>
      <c r="E23" s="252">
        <v>75</v>
      </c>
      <c r="G23" s="120">
        <v>2009</v>
      </c>
      <c r="H23" s="14">
        <v>9176</v>
      </c>
      <c r="I23" s="14">
        <v>6255</v>
      </c>
      <c r="K23" s="120">
        <v>2009</v>
      </c>
      <c r="L23" s="14">
        <v>8218</v>
      </c>
      <c r="M23" s="14">
        <v>4590</v>
      </c>
    </row>
    <row r="24" spans="2:13" x14ac:dyDescent="0.25">
      <c r="B24" s="258" t="s">
        <v>45</v>
      </c>
      <c r="C24" s="214">
        <f t="shared" si="1"/>
        <v>113</v>
      </c>
      <c r="D24" s="251">
        <v>0</v>
      </c>
      <c r="E24" s="252">
        <v>113</v>
      </c>
      <c r="G24" s="120">
        <v>2010</v>
      </c>
      <c r="H24" s="14">
        <v>1412</v>
      </c>
      <c r="I24" s="14">
        <v>1120</v>
      </c>
      <c r="K24" s="120">
        <v>2010</v>
      </c>
      <c r="L24" s="14">
        <v>803</v>
      </c>
      <c r="M24" s="14">
        <v>129</v>
      </c>
    </row>
    <row r="25" spans="2:13" x14ac:dyDescent="0.25">
      <c r="B25" s="258" t="s">
        <v>46</v>
      </c>
      <c r="C25" s="214">
        <f t="shared" si="1"/>
        <v>0</v>
      </c>
      <c r="D25" s="251">
        <v>0</v>
      </c>
      <c r="E25" s="252">
        <v>0</v>
      </c>
      <c r="G25" s="120">
        <v>2011</v>
      </c>
      <c r="H25" s="14">
        <v>2730</v>
      </c>
      <c r="I25" s="14">
        <v>2048</v>
      </c>
      <c r="K25" s="120">
        <v>2011</v>
      </c>
      <c r="L25" s="14">
        <v>2044</v>
      </c>
      <c r="M25" s="14">
        <v>1509</v>
      </c>
    </row>
    <row r="26" spans="2:13" x14ac:dyDescent="0.25">
      <c r="B26" s="258" t="s">
        <v>47</v>
      </c>
      <c r="C26" s="214">
        <f t="shared" si="1"/>
        <v>0</v>
      </c>
      <c r="D26" s="251">
        <v>0</v>
      </c>
      <c r="E26" s="252">
        <v>0</v>
      </c>
      <c r="G26" s="120">
        <v>2012</v>
      </c>
      <c r="H26" s="14">
        <v>1273</v>
      </c>
      <c r="I26" s="14">
        <v>1050</v>
      </c>
      <c r="K26" s="120">
        <v>2012</v>
      </c>
      <c r="L26" s="14">
        <v>438</v>
      </c>
      <c r="M26" s="14">
        <v>549</v>
      </c>
    </row>
    <row r="27" spans="2:13" x14ac:dyDescent="0.25">
      <c r="B27" s="258" t="s">
        <v>48</v>
      </c>
      <c r="C27" s="214">
        <f t="shared" si="1"/>
        <v>0</v>
      </c>
      <c r="D27" s="251">
        <v>0</v>
      </c>
      <c r="E27" s="252">
        <v>0</v>
      </c>
      <c r="G27" s="120">
        <v>2013</v>
      </c>
      <c r="H27" s="14">
        <v>2106</v>
      </c>
      <c r="I27" s="14">
        <v>1235</v>
      </c>
      <c r="K27" s="120">
        <v>2013</v>
      </c>
      <c r="L27" s="14">
        <v>1134</v>
      </c>
      <c r="M27" s="14">
        <v>590</v>
      </c>
    </row>
    <row r="28" spans="2:13" x14ac:dyDescent="0.25">
      <c r="B28" s="258" t="s">
        <v>49</v>
      </c>
      <c r="C28" s="214">
        <f t="shared" si="1"/>
        <v>0</v>
      </c>
      <c r="D28" s="251">
        <v>0</v>
      </c>
      <c r="E28" s="252">
        <v>0</v>
      </c>
      <c r="G28" s="120">
        <v>2014</v>
      </c>
      <c r="H28" s="14">
        <v>1311</v>
      </c>
      <c r="I28" s="14">
        <v>651</v>
      </c>
      <c r="K28" s="120">
        <v>2014</v>
      </c>
      <c r="L28" s="14">
        <v>809</v>
      </c>
      <c r="M28" s="14">
        <v>378</v>
      </c>
    </row>
    <row r="29" spans="2:13" x14ac:dyDescent="0.25">
      <c r="B29" s="258" t="s">
        <v>50</v>
      </c>
      <c r="C29" s="214">
        <f t="shared" si="1"/>
        <v>0</v>
      </c>
      <c r="D29" s="251">
        <v>0</v>
      </c>
      <c r="E29" s="252">
        <v>0</v>
      </c>
      <c r="G29" s="120">
        <v>2015</v>
      </c>
      <c r="H29" s="14">
        <v>1204</v>
      </c>
      <c r="I29" s="14">
        <v>1108</v>
      </c>
      <c r="K29" s="120">
        <v>2015</v>
      </c>
      <c r="L29" s="14">
        <v>991</v>
      </c>
      <c r="M29" s="14">
        <v>419</v>
      </c>
    </row>
    <row r="30" spans="2:13" x14ac:dyDescent="0.25">
      <c r="B30" s="258" t="s">
        <v>51</v>
      </c>
      <c r="C30" s="214">
        <f t="shared" si="1"/>
        <v>0</v>
      </c>
      <c r="D30" s="251">
        <v>0</v>
      </c>
      <c r="E30" s="252">
        <v>0</v>
      </c>
      <c r="G30" s="120">
        <v>2016</v>
      </c>
      <c r="H30" s="14">
        <v>720</v>
      </c>
      <c r="I30" s="14">
        <v>609</v>
      </c>
      <c r="K30" s="120">
        <v>2016</v>
      </c>
      <c r="L30" s="14">
        <v>264</v>
      </c>
      <c r="M30" s="584">
        <v>92</v>
      </c>
    </row>
    <row r="31" spans="2:13" x14ac:dyDescent="0.25">
      <c r="B31" s="258" t="s">
        <v>52</v>
      </c>
      <c r="C31" s="214">
        <f t="shared" si="1"/>
        <v>76</v>
      </c>
      <c r="D31" s="251">
        <v>0</v>
      </c>
      <c r="E31" s="252">
        <v>76</v>
      </c>
      <c r="G31" s="120">
        <v>2017</v>
      </c>
      <c r="H31" s="14">
        <v>819</v>
      </c>
      <c r="I31" s="14">
        <v>557</v>
      </c>
      <c r="K31" s="120">
        <v>2017</v>
      </c>
      <c r="L31" s="14">
        <v>485</v>
      </c>
      <c r="M31" s="14">
        <v>348</v>
      </c>
    </row>
    <row r="32" spans="2:13" ht="15.75" thickBot="1" x14ac:dyDescent="0.3">
      <c r="B32" s="259" t="s">
        <v>53</v>
      </c>
      <c r="C32" s="215">
        <f t="shared" si="1"/>
        <v>0</v>
      </c>
      <c r="D32" s="248">
        <v>0</v>
      </c>
      <c r="E32" s="267">
        <v>0</v>
      </c>
      <c r="G32" s="120">
        <v>2018</v>
      </c>
      <c r="H32" s="14">
        <v>587</v>
      </c>
      <c r="I32" s="14">
        <v>530</v>
      </c>
      <c r="K32" s="120">
        <v>2018</v>
      </c>
      <c r="L32" s="14">
        <v>323</v>
      </c>
      <c r="M32" s="14">
        <v>358</v>
      </c>
    </row>
    <row r="34" spans="7:7" x14ac:dyDescent="0.25">
      <c r="G34" s="11" t="s">
        <v>491</v>
      </c>
    </row>
  </sheetData>
  <printOptions horizontalCentered="1"/>
  <pageMargins left="1.0236220472440944" right="0.70866141732283472" top="1.8110236220472442" bottom="0.74803149606299213" header="0.31496062992125984" footer="0.31496062992125984"/>
  <pageSetup paperSize="9" scale="3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S32"/>
  <sheetViews>
    <sheetView zoomScaleNormal="100" workbookViewId="0">
      <selection activeCell="B1" sqref="B1"/>
    </sheetView>
  </sheetViews>
  <sheetFormatPr defaultRowHeight="15" x14ac:dyDescent="0.25"/>
  <cols>
    <col min="1" max="1" width="3.85546875" style="11" customWidth="1"/>
    <col min="2" max="2" width="35" style="11" customWidth="1"/>
    <col min="3" max="4" width="10.140625" style="11" customWidth="1"/>
    <col min="5" max="5" width="9.85546875" style="11" customWidth="1"/>
    <col min="6" max="7" width="9.5703125" style="11" customWidth="1"/>
    <col min="8" max="8" width="10" style="11" customWidth="1"/>
    <col min="9" max="9" width="9.5703125" style="11" customWidth="1"/>
    <col min="10" max="10" width="9" style="11" customWidth="1"/>
    <col min="11" max="11" width="9.42578125" style="11" customWidth="1"/>
    <col min="12" max="12" width="9.28515625" style="11" customWidth="1"/>
    <col min="13" max="13" width="9.7109375" style="11" customWidth="1"/>
    <col min="14" max="15" width="8.85546875" style="11" customWidth="1"/>
    <col min="16" max="16" width="9.7109375" style="11" customWidth="1"/>
    <col min="17" max="16384" width="9.140625" style="11"/>
  </cols>
  <sheetData>
    <row r="1" spans="1:19" ht="12" customHeight="1" x14ac:dyDescent="0.25"/>
    <row r="2" spans="1:19" ht="15.75" customHeight="1" x14ac:dyDescent="0.25">
      <c r="B2" s="11" t="s">
        <v>331</v>
      </c>
    </row>
    <row r="3" spans="1:19" ht="15" customHeight="1" x14ac:dyDescent="0.25">
      <c r="B3" s="11" t="s">
        <v>413</v>
      </c>
    </row>
    <row r="4" spans="1:19" ht="12" customHeight="1" thickBot="1" x14ac:dyDescent="0.3"/>
    <row r="5" spans="1:19" ht="36.75" customHeight="1" thickBot="1" x14ac:dyDescent="0.3">
      <c r="B5" s="417" t="s">
        <v>3</v>
      </c>
      <c r="C5" s="418" t="s">
        <v>131</v>
      </c>
      <c r="D5" s="419" t="s">
        <v>132</v>
      </c>
      <c r="E5" s="419" t="s">
        <v>133</v>
      </c>
      <c r="F5" s="419" t="s">
        <v>134</v>
      </c>
      <c r="G5" s="420" t="s">
        <v>135</v>
      </c>
      <c r="H5" s="420" t="s">
        <v>136</v>
      </c>
      <c r="I5" s="420" t="s">
        <v>137</v>
      </c>
      <c r="J5" s="420" t="s">
        <v>138</v>
      </c>
      <c r="K5" s="420" t="s">
        <v>139</v>
      </c>
      <c r="L5" s="421" t="s">
        <v>140</v>
      </c>
      <c r="M5" s="422" t="s">
        <v>141</v>
      </c>
      <c r="N5" s="422" t="s">
        <v>381</v>
      </c>
      <c r="O5" s="422" t="s">
        <v>412</v>
      </c>
      <c r="P5" s="423" t="s">
        <v>142</v>
      </c>
    </row>
    <row r="6" spans="1:19" ht="34.5" customHeight="1" x14ac:dyDescent="0.25">
      <c r="B6" s="150" t="s">
        <v>306</v>
      </c>
      <c r="C6" s="424">
        <v>45.9</v>
      </c>
      <c r="D6" s="425">
        <v>47.5</v>
      </c>
      <c r="E6" s="425">
        <v>49.5</v>
      </c>
      <c r="F6" s="426">
        <v>51</v>
      </c>
      <c r="G6" s="425">
        <v>50.4</v>
      </c>
      <c r="H6" s="425">
        <v>50.2</v>
      </c>
      <c r="I6" s="425">
        <v>50.3</v>
      </c>
      <c r="J6" s="425">
        <v>50.4</v>
      </c>
      <c r="K6" s="425">
        <v>50.6</v>
      </c>
      <c r="L6" s="427">
        <v>51.7</v>
      </c>
      <c r="M6" s="428">
        <v>52.6</v>
      </c>
      <c r="N6" s="428">
        <v>53.2</v>
      </c>
      <c r="O6" s="428">
        <v>53.7</v>
      </c>
      <c r="P6" s="428">
        <f>SUM(O6)-N6</f>
        <v>0.5</v>
      </c>
    </row>
    <row r="7" spans="1:19" ht="42" customHeight="1" thickBot="1" x14ac:dyDescent="0.3">
      <c r="B7" s="152" t="s">
        <v>307</v>
      </c>
      <c r="C7" s="429">
        <v>44.9</v>
      </c>
      <c r="D7" s="207">
        <v>47</v>
      </c>
      <c r="E7" s="207">
        <v>51</v>
      </c>
      <c r="F7" s="430">
        <v>51.8</v>
      </c>
      <c r="G7" s="430">
        <v>50.2</v>
      </c>
      <c r="H7" s="430">
        <v>49.8</v>
      </c>
      <c r="I7" s="430">
        <v>49.3</v>
      </c>
      <c r="J7" s="430">
        <v>48.6</v>
      </c>
      <c r="K7" s="430">
        <v>48.1</v>
      </c>
      <c r="L7" s="431">
        <v>46.7</v>
      </c>
      <c r="M7" s="208">
        <v>48</v>
      </c>
      <c r="N7" s="208">
        <v>50.9</v>
      </c>
      <c r="O7" s="208">
        <v>52.6</v>
      </c>
      <c r="P7" s="208">
        <f>SUM(O7)-N7</f>
        <v>1.7000000000000028</v>
      </c>
    </row>
    <row r="8" spans="1:19" ht="20.25" customHeight="1" thickBot="1" x14ac:dyDescent="0.3">
      <c r="B8" s="432" t="s">
        <v>414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433"/>
      <c r="Q8" s="434"/>
      <c r="R8" s="434"/>
    </row>
    <row r="9" spans="1:19" ht="25.5" customHeight="1" thickTop="1" x14ac:dyDescent="0.25">
      <c r="B9" s="79" t="s">
        <v>308</v>
      </c>
      <c r="C9" s="435">
        <v>17.5</v>
      </c>
      <c r="D9" s="436">
        <v>20.9</v>
      </c>
      <c r="E9" s="436">
        <v>23.3</v>
      </c>
      <c r="F9" s="436">
        <v>23.6</v>
      </c>
      <c r="G9" s="436">
        <v>18.100000000000001</v>
      </c>
      <c r="H9" s="436">
        <v>19.399999999999999</v>
      </c>
      <c r="I9" s="436">
        <v>18.3</v>
      </c>
      <c r="J9" s="436">
        <v>18.5</v>
      </c>
      <c r="K9" s="436">
        <v>17.8</v>
      </c>
      <c r="L9" s="437">
        <v>18.2</v>
      </c>
      <c r="M9" s="438">
        <v>15.2</v>
      </c>
      <c r="N9" s="438">
        <v>22.1</v>
      </c>
      <c r="O9" s="438">
        <v>25.7</v>
      </c>
      <c r="P9" s="382">
        <f t="shared" ref="P9:P19" si="0">SUM(O9)-N9</f>
        <v>3.5999999999999979</v>
      </c>
    </row>
    <row r="10" spans="1:19" ht="24" customHeight="1" x14ac:dyDescent="0.25">
      <c r="B10" s="12" t="s">
        <v>7</v>
      </c>
      <c r="C10" s="439">
        <v>69</v>
      </c>
      <c r="D10" s="120">
        <v>72.3</v>
      </c>
      <c r="E10" s="120">
        <v>75.599999999999994</v>
      </c>
      <c r="F10" s="17">
        <v>78</v>
      </c>
      <c r="G10" s="120">
        <v>74.599999999999994</v>
      </c>
      <c r="H10" s="17">
        <v>72</v>
      </c>
      <c r="I10" s="120">
        <v>70.599999999999994</v>
      </c>
      <c r="J10" s="120">
        <v>70.900000000000006</v>
      </c>
      <c r="K10" s="120">
        <v>70.7</v>
      </c>
      <c r="L10" s="440">
        <v>70.900000000000006</v>
      </c>
      <c r="M10" s="441">
        <v>73.2</v>
      </c>
      <c r="N10" s="441">
        <v>76.3</v>
      </c>
      <c r="O10" s="441">
        <v>77.400000000000006</v>
      </c>
      <c r="P10" s="441">
        <f t="shared" si="0"/>
        <v>1.1000000000000085</v>
      </c>
    </row>
    <row r="11" spans="1:19" ht="24" customHeight="1" x14ac:dyDescent="0.25">
      <c r="B11" s="12" t="s">
        <v>8</v>
      </c>
      <c r="C11" s="439">
        <v>76</v>
      </c>
      <c r="D11" s="120">
        <v>75.5</v>
      </c>
      <c r="E11" s="120">
        <v>82.2</v>
      </c>
      <c r="F11" s="17">
        <v>84</v>
      </c>
      <c r="G11" s="120">
        <v>80.3</v>
      </c>
      <c r="H11" s="120">
        <v>82.3</v>
      </c>
      <c r="I11" s="120">
        <v>79.8</v>
      </c>
      <c r="J11" s="120">
        <v>77.599999999999994</v>
      </c>
      <c r="K11" s="120">
        <v>76.3</v>
      </c>
      <c r="L11" s="440">
        <v>76.3</v>
      </c>
      <c r="M11" s="441">
        <v>78.2</v>
      </c>
      <c r="N11" s="441">
        <v>81.3</v>
      </c>
      <c r="O11" s="441">
        <v>81.900000000000006</v>
      </c>
      <c r="P11" s="441">
        <f t="shared" si="0"/>
        <v>0.60000000000000853</v>
      </c>
    </row>
    <row r="12" spans="1:19" ht="24.75" customHeight="1" x14ac:dyDescent="0.25">
      <c r="B12" s="12" t="s">
        <v>9</v>
      </c>
      <c r="C12" s="442">
        <v>65.7</v>
      </c>
      <c r="D12" s="120">
        <v>68.400000000000006</v>
      </c>
      <c r="E12" s="120">
        <v>68.8</v>
      </c>
      <c r="F12" s="120">
        <v>73.599999999999994</v>
      </c>
      <c r="G12" s="17">
        <v>73</v>
      </c>
      <c r="H12" s="17">
        <v>73</v>
      </c>
      <c r="I12" s="120">
        <v>73.400000000000006</v>
      </c>
      <c r="J12" s="120">
        <v>71.400000000000006</v>
      </c>
      <c r="K12" s="120">
        <v>73.400000000000006</v>
      </c>
      <c r="L12" s="440">
        <v>73.5</v>
      </c>
      <c r="M12" s="441">
        <v>76.400000000000006</v>
      </c>
      <c r="N12" s="441">
        <v>77.8</v>
      </c>
      <c r="O12" s="441">
        <v>80.599999999999994</v>
      </c>
      <c r="P12" s="441">
        <f t="shared" si="0"/>
        <v>2.7999999999999972</v>
      </c>
    </row>
    <row r="13" spans="1:19" ht="28.5" customHeight="1" thickBot="1" x14ac:dyDescent="0.3">
      <c r="B13" s="111" t="s">
        <v>10</v>
      </c>
      <c r="C13" s="443">
        <v>19</v>
      </c>
      <c r="D13" s="444">
        <v>21.1</v>
      </c>
      <c r="E13" s="444">
        <v>25.1</v>
      </c>
      <c r="F13" s="444">
        <v>25.6</v>
      </c>
      <c r="G13" s="444">
        <v>26.2</v>
      </c>
      <c r="H13" s="444">
        <v>25.9</v>
      </c>
      <c r="I13" s="444">
        <v>26.8</v>
      </c>
      <c r="J13" s="444">
        <v>24.8</v>
      </c>
      <c r="K13" s="444">
        <v>22.7</v>
      </c>
      <c r="L13" s="445">
        <v>21.4</v>
      </c>
      <c r="M13" s="446">
        <v>23.2</v>
      </c>
      <c r="N13" s="446">
        <v>24.4</v>
      </c>
      <c r="O13" s="446">
        <v>25.5</v>
      </c>
      <c r="P13" s="446">
        <f t="shared" si="0"/>
        <v>1.1000000000000014</v>
      </c>
    </row>
    <row r="14" spans="1:19" ht="26.25" customHeight="1" thickBot="1" x14ac:dyDescent="0.3">
      <c r="A14" s="434"/>
      <c r="B14" s="432" t="s">
        <v>11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433"/>
      <c r="Q14" s="434"/>
      <c r="R14" s="434"/>
      <c r="S14" s="434"/>
    </row>
    <row r="15" spans="1:19" ht="25.5" customHeight="1" thickTop="1" x14ac:dyDescent="0.25">
      <c r="B15" s="79" t="s">
        <v>12</v>
      </c>
      <c r="C15" s="435">
        <v>69.8</v>
      </c>
      <c r="D15" s="436">
        <v>69.599999999999994</v>
      </c>
      <c r="E15" s="436">
        <v>74.900000000000006</v>
      </c>
      <c r="F15" s="436">
        <v>75.7</v>
      </c>
      <c r="G15" s="436">
        <v>73.3</v>
      </c>
      <c r="H15" s="436">
        <v>77.3</v>
      </c>
      <c r="I15" s="436">
        <v>73.900000000000006</v>
      </c>
      <c r="J15" s="436">
        <v>73.7</v>
      </c>
      <c r="K15" s="436">
        <v>82.3</v>
      </c>
      <c r="L15" s="437">
        <v>72.400000000000006</v>
      </c>
      <c r="M15" s="438">
        <v>75.5</v>
      </c>
      <c r="N15" s="438">
        <v>77.7</v>
      </c>
      <c r="O15" s="438">
        <v>76.400000000000006</v>
      </c>
      <c r="P15" s="438">
        <f>SUM(O15)-N15</f>
        <v>-1.2999999999999972</v>
      </c>
    </row>
    <row r="16" spans="1:19" ht="28.5" customHeight="1" x14ac:dyDescent="0.25">
      <c r="B16" s="12" t="s">
        <v>13</v>
      </c>
      <c r="C16" s="442">
        <v>56.1</v>
      </c>
      <c r="D16" s="120">
        <v>58.4</v>
      </c>
      <c r="E16" s="120">
        <v>62.3</v>
      </c>
      <c r="F16" s="17">
        <v>62</v>
      </c>
      <c r="G16" s="120">
        <v>63.3</v>
      </c>
      <c r="H16" s="120">
        <v>61.4</v>
      </c>
      <c r="I16" s="120">
        <v>60.8</v>
      </c>
      <c r="J16" s="120">
        <v>58.9</v>
      </c>
      <c r="K16" s="120">
        <v>67.3</v>
      </c>
      <c r="L16" s="440">
        <v>54.9</v>
      </c>
      <c r="M16" s="441">
        <v>57.6</v>
      </c>
      <c r="N16" s="441">
        <v>60.5</v>
      </c>
      <c r="O16" s="18">
        <v>62</v>
      </c>
      <c r="P16" s="441">
        <f t="shared" si="0"/>
        <v>1.5</v>
      </c>
    </row>
    <row r="17" spans="2:16" ht="27" customHeight="1" x14ac:dyDescent="0.25">
      <c r="B17" s="12" t="s">
        <v>14</v>
      </c>
      <c r="C17" s="442">
        <v>38.1</v>
      </c>
      <c r="D17" s="120">
        <v>34.5</v>
      </c>
      <c r="E17" s="120">
        <v>34.9</v>
      </c>
      <c r="F17" s="120">
        <v>36.5</v>
      </c>
      <c r="G17" s="120">
        <v>34.1</v>
      </c>
      <c r="H17" s="120">
        <v>34.4</v>
      </c>
      <c r="I17" s="120">
        <v>35.4</v>
      </c>
      <c r="J17" s="120">
        <v>37.5</v>
      </c>
      <c r="K17" s="120">
        <v>48.6</v>
      </c>
      <c r="L17" s="440">
        <v>39.6</v>
      </c>
      <c r="M17" s="441">
        <v>38.799999999999997</v>
      </c>
      <c r="N17" s="441">
        <v>40.6</v>
      </c>
      <c r="O17" s="441">
        <v>47.4</v>
      </c>
      <c r="P17" s="441">
        <f t="shared" si="0"/>
        <v>6.7999999999999972</v>
      </c>
    </row>
    <row r="18" spans="2:16" ht="27.75" customHeight="1" x14ac:dyDescent="0.25">
      <c r="B18" s="12" t="s">
        <v>15</v>
      </c>
      <c r="C18" s="442">
        <v>57.4</v>
      </c>
      <c r="D18" s="120">
        <v>59.6</v>
      </c>
      <c r="E18" s="120">
        <v>61.4</v>
      </c>
      <c r="F18" s="120">
        <v>63.5</v>
      </c>
      <c r="G18" s="120">
        <v>61.4</v>
      </c>
      <c r="H18" s="120">
        <v>62.1</v>
      </c>
      <c r="I18" s="120">
        <v>59.5</v>
      </c>
      <c r="J18" s="17">
        <v>55</v>
      </c>
      <c r="K18" s="120">
        <v>63.9</v>
      </c>
      <c r="L18" s="173">
        <v>54</v>
      </c>
      <c r="M18" s="18">
        <v>53.5</v>
      </c>
      <c r="N18" s="18">
        <v>53.9</v>
      </c>
      <c r="O18" s="18">
        <v>54.4</v>
      </c>
      <c r="P18" s="18">
        <f t="shared" si="0"/>
        <v>0.5</v>
      </c>
    </row>
    <row r="19" spans="2:16" ht="30.75" thickBot="1" x14ac:dyDescent="0.3">
      <c r="B19" s="111" t="s">
        <v>16</v>
      </c>
      <c r="C19" s="447">
        <v>19.7</v>
      </c>
      <c r="D19" s="444">
        <v>21.8</v>
      </c>
      <c r="E19" s="444">
        <v>25.6</v>
      </c>
      <c r="F19" s="25">
        <v>25</v>
      </c>
      <c r="G19" s="444">
        <v>20.3</v>
      </c>
      <c r="H19" s="444">
        <v>17.100000000000001</v>
      </c>
      <c r="I19" s="444">
        <v>18.100000000000001</v>
      </c>
      <c r="J19" s="444">
        <v>17.600000000000001</v>
      </c>
      <c r="K19" s="444">
        <v>18.899999999999999</v>
      </c>
      <c r="L19" s="445">
        <v>11.1</v>
      </c>
      <c r="M19" s="446">
        <v>11.8</v>
      </c>
      <c r="N19" s="446">
        <v>12.5</v>
      </c>
      <c r="O19" s="446">
        <v>12.5</v>
      </c>
      <c r="P19" s="26">
        <f t="shared" si="0"/>
        <v>0</v>
      </c>
    </row>
    <row r="21" spans="2:16" x14ac:dyDescent="0.25">
      <c r="B21" s="74" t="s">
        <v>17</v>
      </c>
    </row>
    <row r="22" spans="2:16" x14ac:dyDescent="0.25">
      <c r="B22" s="74" t="s">
        <v>18</v>
      </c>
    </row>
    <row r="23" spans="2:16" x14ac:dyDescent="0.25">
      <c r="B23" s="74" t="s">
        <v>19</v>
      </c>
    </row>
    <row r="24" spans="2:16" x14ac:dyDescent="0.25">
      <c r="B24" s="74" t="s">
        <v>383</v>
      </c>
    </row>
    <row r="25" spans="2:16" x14ac:dyDescent="0.25">
      <c r="B25" s="74" t="s">
        <v>20</v>
      </c>
    </row>
    <row r="26" spans="2:16" x14ac:dyDescent="0.25">
      <c r="B26" s="74" t="s">
        <v>384</v>
      </c>
    </row>
    <row r="27" spans="2:16" x14ac:dyDescent="0.25">
      <c r="B27" s="74" t="s">
        <v>313</v>
      </c>
    </row>
    <row r="28" spans="2:16" x14ac:dyDescent="0.25">
      <c r="B28" s="74" t="s">
        <v>314</v>
      </c>
    </row>
    <row r="32" spans="2:16" x14ac:dyDescent="0.25">
      <c r="C32" s="172"/>
    </row>
  </sheetData>
  <pageMargins left="0.9055118110236221" right="0.70866141732283472" top="1.3385826771653544" bottom="0.74803149606299213" header="0.31496062992125984" footer="0.31496062992125984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F35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21.7109375" style="2" customWidth="1"/>
    <col min="3" max="3" width="13" style="2" customWidth="1"/>
    <col min="4" max="4" width="12.85546875" style="2" customWidth="1"/>
    <col min="5" max="5" width="13.42578125" style="2" customWidth="1"/>
    <col min="6" max="6" width="12.85546875" style="2" customWidth="1"/>
    <col min="7" max="7" width="13.140625" style="2" customWidth="1"/>
    <col min="8" max="8" width="9.140625" style="2"/>
    <col min="9" max="9" width="10.28515625" style="2" customWidth="1"/>
    <col min="10" max="16384" width="9.140625" style="2"/>
  </cols>
  <sheetData>
    <row r="2" spans="2:6" x14ac:dyDescent="0.25">
      <c r="B2" s="11" t="s">
        <v>355</v>
      </c>
      <c r="C2" s="11"/>
      <c r="D2" s="11"/>
      <c r="E2" s="11"/>
      <c r="F2" s="11"/>
    </row>
    <row r="3" spans="2:6" x14ac:dyDescent="0.25">
      <c r="B3" s="11" t="s">
        <v>356</v>
      </c>
      <c r="C3" s="11"/>
      <c r="D3" s="11"/>
      <c r="E3" s="11"/>
      <c r="F3" s="11"/>
    </row>
    <row r="4" spans="2:6" ht="15.75" thickBot="1" x14ac:dyDescent="0.3">
      <c r="B4" s="11"/>
      <c r="C4" s="11"/>
      <c r="D4" s="11"/>
      <c r="E4" s="11"/>
      <c r="F4" s="11"/>
    </row>
    <row r="5" spans="2:6" ht="19.5" customHeight="1" thickBot="1" x14ac:dyDescent="0.3">
      <c r="B5" s="930" t="s">
        <v>149</v>
      </c>
      <c r="C5" s="939" t="s">
        <v>160</v>
      </c>
      <c r="D5" s="940"/>
      <c r="E5" s="940"/>
      <c r="F5" s="941"/>
    </row>
    <row r="6" spans="2:6" ht="27.75" customHeight="1" x14ac:dyDescent="0.25">
      <c r="B6" s="938"/>
      <c r="C6" s="944">
        <v>2017</v>
      </c>
      <c r="D6" s="942">
        <v>2018</v>
      </c>
      <c r="E6" s="946" t="s">
        <v>417</v>
      </c>
      <c r="F6" s="947"/>
    </row>
    <row r="7" spans="2:6" ht="43.5" customHeight="1" x14ac:dyDescent="0.25">
      <c r="B7" s="938"/>
      <c r="C7" s="944"/>
      <c r="D7" s="942"/>
      <c r="E7" s="948" t="s">
        <v>145</v>
      </c>
      <c r="F7" s="950" t="s">
        <v>148</v>
      </c>
    </row>
    <row r="8" spans="2:6" ht="15.75" thickBot="1" x14ac:dyDescent="0.3">
      <c r="B8" s="931"/>
      <c r="C8" s="945"/>
      <c r="D8" s="943"/>
      <c r="E8" s="949"/>
      <c r="F8" s="951"/>
    </row>
    <row r="9" spans="2:6" ht="21" customHeight="1" x14ac:dyDescent="0.25">
      <c r="B9" s="81" t="s">
        <v>28</v>
      </c>
      <c r="C9" s="83">
        <f>SUM(C10:C34)</f>
        <v>133227</v>
      </c>
      <c r="D9" s="82">
        <f>SUM(D10:D34)</f>
        <v>117364</v>
      </c>
      <c r="E9" s="83">
        <f>SUM(D9)-C9</f>
        <v>-15863</v>
      </c>
      <c r="F9" s="84">
        <f>SUM(E9)/C9*100</f>
        <v>-11.906745629639639</v>
      </c>
    </row>
    <row r="10" spans="2:6" ht="18" customHeight="1" x14ac:dyDescent="0.25">
      <c r="B10" s="12" t="s">
        <v>29</v>
      </c>
      <c r="C10" s="76">
        <v>1692</v>
      </c>
      <c r="D10" s="76">
        <v>1539</v>
      </c>
      <c r="E10" s="9">
        <f t="shared" ref="E10:E34" si="0">SUM(D10)-C10</f>
        <v>-153</v>
      </c>
      <c r="F10" s="7">
        <f t="shared" ref="F10:F34" si="1">SUM(E10)/C10*100</f>
        <v>-9.0425531914893629</v>
      </c>
    </row>
    <row r="11" spans="2:6" ht="15.75" customHeight="1" x14ac:dyDescent="0.25">
      <c r="B11" s="12" t="s">
        <v>30</v>
      </c>
      <c r="C11" s="76">
        <v>5117</v>
      </c>
      <c r="D11" s="76">
        <v>4745</v>
      </c>
      <c r="E11" s="9">
        <f t="shared" si="0"/>
        <v>-372</v>
      </c>
      <c r="F11" s="7">
        <f t="shared" si="1"/>
        <v>-7.2698846980652725</v>
      </c>
    </row>
    <row r="12" spans="2:6" x14ac:dyDescent="0.25">
      <c r="B12" s="12" t="s">
        <v>31</v>
      </c>
      <c r="C12" s="76">
        <v>6855</v>
      </c>
      <c r="D12" s="76">
        <v>6043</v>
      </c>
      <c r="E12" s="9">
        <f t="shared" si="0"/>
        <v>-812</v>
      </c>
      <c r="F12" s="7">
        <f t="shared" si="1"/>
        <v>-11.845368344274252</v>
      </c>
    </row>
    <row r="13" spans="2:6" x14ac:dyDescent="0.25">
      <c r="B13" s="12" t="s">
        <v>32</v>
      </c>
      <c r="C13" s="76">
        <v>8961</v>
      </c>
      <c r="D13" s="76">
        <v>7923</v>
      </c>
      <c r="E13" s="9">
        <f t="shared" si="0"/>
        <v>-1038</v>
      </c>
      <c r="F13" s="7">
        <f t="shared" si="1"/>
        <v>-11.583528624037495</v>
      </c>
    </row>
    <row r="14" spans="2:6" x14ac:dyDescent="0.25">
      <c r="B14" s="12" t="s">
        <v>33</v>
      </c>
      <c r="C14" s="76">
        <v>7801</v>
      </c>
      <c r="D14" s="76">
        <v>7156</v>
      </c>
      <c r="E14" s="9">
        <f t="shared" si="0"/>
        <v>-645</v>
      </c>
      <c r="F14" s="7">
        <f t="shared" si="1"/>
        <v>-8.2681707473400845</v>
      </c>
    </row>
    <row r="15" spans="2:6" x14ac:dyDescent="0.25">
      <c r="B15" s="12" t="s">
        <v>34</v>
      </c>
      <c r="C15" s="76">
        <v>3900</v>
      </c>
      <c r="D15" s="76">
        <v>3532</v>
      </c>
      <c r="E15" s="9">
        <f t="shared" si="0"/>
        <v>-368</v>
      </c>
      <c r="F15" s="7">
        <f t="shared" si="1"/>
        <v>-9.4358974358974361</v>
      </c>
    </row>
    <row r="16" spans="2:6" x14ac:dyDescent="0.25">
      <c r="B16" s="12" t="s">
        <v>35</v>
      </c>
      <c r="C16" s="76">
        <v>5478</v>
      </c>
      <c r="D16" s="76">
        <v>4518</v>
      </c>
      <c r="E16" s="9">
        <f t="shared" si="0"/>
        <v>-960</v>
      </c>
      <c r="F16" s="7">
        <f t="shared" si="1"/>
        <v>-17.524644030668128</v>
      </c>
    </row>
    <row r="17" spans="2:6" x14ac:dyDescent="0.25">
      <c r="B17" s="12" t="s">
        <v>36</v>
      </c>
      <c r="C17" s="76">
        <v>2446</v>
      </c>
      <c r="D17" s="76">
        <v>2280</v>
      </c>
      <c r="E17" s="9">
        <f t="shared" si="0"/>
        <v>-166</v>
      </c>
      <c r="F17" s="7">
        <f t="shared" si="1"/>
        <v>-6.7865903515944401</v>
      </c>
    </row>
    <row r="18" spans="2:6" x14ac:dyDescent="0.25">
      <c r="B18" s="12" t="s">
        <v>37</v>
      </c>
      <c r="C18" s="76">
        <v>6226</v>
      </c>
      <c r="D18" s="76">
        <v>5334</v>
      </c>
      <c r="E18" s="9">
        <f t="shared" si="0"/>
        <v>-892</v>
      </c>
      <c r="F18" s="7">
        <f t="shared" si="1"/>
        <v>-14.327015740443303</v>
      </c>
    </row>
    <row r="19" spans="2:6" x14ac:dyDescent="0.25">
      <c r="B19" s="12" t="s">
        <v>38</v>
      </c>
      <c r="C19" s="76">
        <v>4525</v>
      </c>
      <c r="D19" s="76">
        <v>4006</v>
      </c>
      <c r="E19" s="9">
        <f t="shared" si="0"/>
        <v>-519</v>
      </c>
      <c r="F19" s="7">
        <f t="shared" si="1"/>
        <v>-11.469613259668508</v>
      </c>
    </row>
    <row r="20" spans="2:6" x14ac:dyDescent="0.25">
      <c r="B20" s="12" t="s">
        <v>39</v>
      </c>
      <c r="C20" s="76">
        <v>5218</v>
      </c>
      <c r="D20" s="76">
        <v>4759</v>
      </c>
      <c r="E20" s="9">
        <f t="shared" si="0"/>
        <v>-459</v>
      </c>
      <c r="F20" s="7">
        <f t="shared" si="1"/>
        <v>-8.7964737447297807</v>
      </c>
    </row>
    <row r="21" spans="2:6" x14ac:dyDescent="0.25">
      <c r="B21" s="12" t="s">
        <v>40</v>
      </c>
      <c r="C21" s="76">
        <v>7741</v>
      </c>
      <c r="D21" s="76">
        <v>6313</v>
      </c>
      <c r="E21" s="9">
        <f t="shared" si="0"/>
        <v>-1428</v>
      </c>
      <c r="F21" s="7">
        <f t="shared" si="1"/>
        <v>-18.447229040175689</v>
      </c>
    </row>
    <row r="22" spans="2:6" x14ac:dyDescent="0.25">
      <c r="B22" s="12" t="s">
        <v>41</v>
      </c>
      <c r="C22" s="76">
        <v>5103</v>
      </c>
      <c r="D22" s="76">
        <v>4740</v>
      </c>
      <c r="E22" s="9">
        <f t="shared" si="0"/>
        <v>-363</v>
      </c>
      <c r="F22" s="7">
        <f t="shared" si="1"/>
        <v>-7.113462669018225</v>
      </c>
    </row>
    <row r="23" spans="2:6" x14ac:dyDescent="0.25">
      <c r="B23" s="19" t="s">
        <v>42</v>
      </c>
      <c r="C23" s="77">
        <v>4929</v>
      </c>
      <c r="D23" s="77">
        <v>4259</v>
      </c>
      <c r="E23" s="9">
        <f t="shared" si="0"/>
        <v>-670</v>
      </c>
      <c r="F23" s="7">
        <f t="shared" si="1"/>
        <v>-13.593020896733618</v>
      </c>
    </row>
    <row r="24" spans="2:6" x14ac:dyDescent="0.25">
      <c r="B24" s="19" t="s">
        <v>43</v>
      </c>
      <c r="C24" s="77">
        <v>6748</v>
      </c>
      <c r="D24" s="77">
        <v>5997</v>
      </c>
      <c r="E24" s="9">
        <f t="shared" si="0"/>
        <v>-751</v>
      </c>
      <c r="F24" s="7">
        <f t="shared" si="1"/>
        <v>-11.129223473621813</v>
      </c>
    </row>
    <row r="25" spans="2:6" x14ac:dyDescent="0.25">
      <c r="B25" s="19" t="s">
        <v>44</v>
      </c>
      <c r="C25" s="77">
        <v>6244</v>
      </c>
      <c r="D25" s="77">
        <v>4874</v>
      </c>
      <c r="E25" s="9">
        <f t="shared" si="0"/>
        <v>-1370</v>
      </c>
      <c r="F25" s="7">
        <f t="shared" si="1"/>
        <v>-21.941063420884049</v>
      </c>
    </row>
    <row r="26" spans="2:6" x14ac:dyDescent="0.25">
      <c r="B26" s="19" t="s">
        <v>45</v>
      </c>
      <c r="C26" s="77">
        <v>7666</v>
      </c>
      <c r="D26" s="77">
        <v>7024</v>
      </c>
      <c r="E26" s="9">
        <f>SUM(D26)-C26</f>
        <v>-642</v>
      </c>
      <c r="F26" s="7">
        <f>SUM(E26)/C26*100</f>
        <v>-8.3746412731541877</v>
      </c>
    </row>
    <row r="27" spans="2:6" x14ac:dyDescent="0.25">
      <c r="B27" s="19" t="s">
        <v>46</v>
      </c>
      <c r="C27" s="77">
        <v>5148</v>
      </c>
      <c r="D27" s="77">
        <v>4518</v>
      </c>
      <c r="E27" s="9">
        <f t="shared" si="0"/>
        <v>-630</v>
      </c>
      <c r="F27" s="7">
        <f t="shared" si="1"/>
        <v>-12.237762237762238</v>
      </c>
    </row>
    <row r="28" spans="2:6" x14ac:dyDescent="0.25">
      <c r="B28" s="19" t="s">
        <v>47</v>
      </c>
      <c r="C28" s="77">
        <v>6400</v>
      </c>
      <c r="D28" s="77">
        <v>5095</v>
      </c>
      <c r="E28" s="9">
        <f t="shared" si="0"/>
        <v>-1305</v>
      </c>
      <c r="F28" s="7">
        <f t="shared" si="1"/>
        <v>-20.390625</v>
      </c>
    </row>
    <row r="29" spans="2:6" x14ac:dyDescent="0.25">
      <c r="B29" s="19" t="s">
        <v>48</v>
      </c>
      <c r="C29" s="77">
        <v>5713</v>
      </c>
      <c r="D29" s="77">
        <v>4987</v>
      </c>
      <c r="E29" s="9">
        <f t="shared" si="0"/>
        <v>-726</v>
      </c>
      <c r="F29" s="7">
        <f t="shared" si="1"/>
        <v>-12.707859268335376</v>
      </c>
    </row>
    <row r="30" spans="2:6" x14ac:dyDescent="0.25">
      <c r="B30" s="19" t="s">
        <v>49</v>
      </c>
      <c r="C30" s="77">
        <v>3082</v>
      </c>
      <c r="D30" s="77">
        <v>2718</v>
      </c>
      <c r="E30" s="9">
        <f t="shared" si="0"/>
        <v>-364</v>
      </c>
      <c r="F30" s="7">
        <f t="shared" si="1"/>
        <v>-11.810512654120702</v>
      </c>
    </row>
    <row r="31" spans="2:6" x14ac:dyDescent="0.25">
      <c r="B31" s="19" t="s">
        <v>50</v>
      </c>
      <c r="C31" s="77">
        <v>2162</v>
      </c>
      <c r="D31" s="77">
        <v>1806</v>
      </c>
      <c r="E31" s="9">
        <f t="shared" si="0"/>
        <v>-356</v>
      </c>
      <c r="F31" s="7">
        <f t="shared" si="1"/>
        <v>-16.466234967622572</v>
      </c>
    </row>
    <row r="32" spans="2:6" x14ac:dyDescent="0.25">
      <c r="B32" s="19" t="s">
        <v>51</v>
      </c>
      <c r="C32" s="77">
        <v>3603</v>
      </c>
      <c r="D32" s="77">
        <v>3276</v>
      </c>
      <c r="E32" s="9">
        <f t="shared" si="0"/>
        <v>-327</v>
      </c>
      <c r="F32" s="7">
        <f t="shared" si="1"/>
        <v>-9.0757701915070772</v>
      </c>
    </row>
    <row r="33" spans="2:6" x14ac:dyDescent="0.25">
      <c r="B33" s="19" t="s">
        <v>52</v>
      </c>
      <c r="C33" s="77">
        <v>7641</v>
      </c>
      <c r="D33" s="77">
        <v>7256</v>
      </c>
      <c r="E33" s="9">
        <f t="shared" si="0"/>
        <v>-385</v>
      </c>
      <c r="F33" s="7">
        <f t="shared" si="1"/>
        <v>-5.0386075121057452</v>
      </c>
    </row>
    <row r="34" spans="2:6" ht="15.75" thickBot="1" x14ac:dyDescent="0.3">
      <c r="B34" s="20" t="s">
        <v>53</v>
      </c>
      <c r="C34" s="78">
        <v>2828</v>
      </c>
      <c r="D34" s="78">
        <v>2666</v>
      </c>
      <c r="E34" s="5">
        <f t="shared" si="0"/>
        <v>-162</v>
      </c>
      <c r="F34" s="8">
        <f t="shared" si="1"/>
        <v>-5.7284299858557288</v>
      </c>
    </row>
    <row r="35" spans="2:6" x14ac:dyDescent="0.25">
      <c r="D35" s="85"/>
    </row>
  </sheetData>
  <mergeCells count="7">
    <mergeCell ref="B5:B8"/>
    <mergeCell ref="C5:F5"/>
    <mergeCell ref="D6:D8"/>
    <mergeCell ref="C6:C8"/>
    <mergeCell ref="E6:F6"/>
    <mergeCell ref="E7:E8"/>
    <mergeCell ref="F7:F8"/>
  </mergeCells>
  <pageMargins left="1.3779527559055118" right="0.70866141732283472" top="1.7322834645669292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I44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28515625" style="11" customWidth="1"/>
    <col min="8" max="8" width="9.140625" style="11"/>
    <col min="9" max="9" width="10.28515625" style="11" customWidth="1"/>
    <col min="10" max="16384" width="9.140625" style="11"/>
  </cols>
  <sheetData>
    <row r="1" spans="2:9" ht="8.25" customHeight="1" x14ac:dyDescent="0.25"/>
    <row r="2" spans="2:9" x14ac:dyDescent="0.25">
      <c r="B2" s="11" t="s">
        <v>354</v>
      </c>
    </row>
    <row r="3" spans="2:9" ht="15.75" thickBot="1" x14ac:dyDescent="0.3">
      <c r="B3" s="11" t="s">
        <v>189</v>
      </c>
    </row>
    <row r="4" spans="2:9" x14ac:dyDescent="0.25">
      <c r="B4" s="921" t="s">
        <v>143</v>
      </c>
      <c r="C4" s="953">
        <v>2017</v>
      </c>
      <c r="D4" s="924"/>
      <c r="E4" s="953">
        <v>2018</v>
      </c>
      <c r="F4" s="924"/>
      <c r="G4" s="921" t="s">
        <v>150</v>
      </c>
    </row>
    <row r="5" spans="2:9" x14ac:dyDescent="0.25">
      <c r="B5" s="952"/>
      <c r="C5" s="954"/>
      <c r="D5" s="955"/>
      <c r="E5" s="954"/>
      <c r="F5" s="955"/>
      <c r="G5" s="956"/>
    </row>
    <row r="6" spans="2:9" ht="43.5" customHeight="1" thickBot="1" x14ac:dyDescent="0.3">
      <c r="B6" s="935"/>
      <c r="C6" s="516" t="s">
        <v>4</v>
      </c>
      <c r="D6" s="513" t="s">
        <v>148</v>
      </c>
      <c r="E6" s="516" t="s">
        <v>4</v>
      </c>
      <c r="F6" s="513" t="s">
        <v>148</v>
      </c>
      <c r="G6" s="519" t="s">
        <v>4</v>
      </c>
    </row>
    <row r="7" spans="2:9" ht="30" customHeight="1" thickBot="1" x14ac:dyDescent="0.3">
      <c r="B7" s="33" t="s">
        <v>162</v>
      </c>
      <c r="C7" s="108">
        <v>149822</v>
      </c>
      <c r="D7" s="109">
        <v>100</v>
      </c>
      <c r="E7" s="108">
        <v>125403</v>
      </c>
      <c r="F7" s="109">
        <v>100</v>
      </c>
      <c r="G7" s="110">
        <f>SUM(E7)-C7</f>
        <v>-24419</v>
      </c>
    </row>
    <row r="8" spans="2:9" ht="30.75" customHeight="1" thickBot="1" x14ac:dyDescent="0.3">
      <c r="B8" s="66" t="s">
        <v>163</v>
      </c>
      <c r="C8" s="67">
        <f>SUM(C9)+C26</f>
        <v>133698</v>
      </c>
      <c r="D8" s="394">
        <f>SUM(C8)/C7*100</f>
        <v>89.237895636154903</v>
      </c>
      <c r="E8" s="67">
        <f>SUM(E9)+E26</f>
        <v>114492</v>
      </c>
      <c r="F8" s="394">
        <f>SUM(E8)/E7*100</f>
        <v>91.299251214085785</v>
      </c>
      <c r="G8" s="275">
        <f>SUM(E8)-C8</f>
        <v>-19206</v>
      </c>
    </row>
    <row r="9" spans="2:9" ht="22.5" customHeight="1" x14ac:dyDescent="0.25">
      <c r="B9" s="896" t="s">
        <v>164</v>
      </c>
      <c r="C9" s="897">
        <f>SUM(C11:C12)</f>
        <v>80012</v>
      </c>
      <c r="D9" s="898">
        <f>SUM(C9)/C7*100</f>
        <v>53.404706918877068</v>
      </c>
      <c r="E9" s="897">
        <f>SUM(E11:E12)</f>
        <v>69942</v>
      </c>
      <c r="F9" s="898">
        <f>SUM(E9)/E7*100</f>
        <v>55.773785316140767</v>
      </c>
      <c r="G9" s="899">
        <f>SUM(E9)-C9</f>
        <v>-10070</v>
      </c>
    </row>
    <row r="10" spans="2:9" ht="22.5" customHeight="1" x14ac:dyDescent="0.25">
      <c r="B10" s="86" t="s">
        <v>1</v>
      </c>
      <c r="C10" s="87"/>
      <c r="D10" s="88"/>
      <c r="E10" s="87"/>
      <c r="F10" s="88"/>
      <c r="G10" s="105"/>
    </row>
    <row r="11" spans="2:9" ht="24" customHeight="1" x14ac:dyDescent="0.25">
      <c r="B11" s="574" t="s">
        <v>165</v>
      </c>
      <c r="C11" s="568">
        <v>60284</v>
      </c>
      <c r="D11" s="569">
        <f>SUM(C11)/C7*100</f>
        <v>40.237081336519338</v>
      </c>
      <c r="E11" s="568">
        <v>55757</v>
      </c>
      <c r="F11" s="569">
        <f>SUM(E11)/E7*100</f>
        <v>44.462253694090251</v>
      </c>
      <c r="G11" s="570">
        <f>SUM(E11)-C11</f>
        <v>-4527</v>
      </c>
    </row>
    <row r="12" spans="2:9" ht="26.25" customHeight="1" thickBot="1" x14ac:dyDescent="0.3">
      <c r="B12" s="575" t="s">
        <v>166</v>
      </c>
      <c r="C12" s="576">
        <v>19728</v>
      </c>
      <c r="D12" s="577">
        <f>SUM(C12)/C7*100</f>
        <v>13.167625582357731</v>
      </c>
      <c r="E12" s="576">
        <v>14185</v>
      </c>
      <c r="F12" s="577">
        <f>SUM(E12)/E7*100</f>
        <v>11.311531622050509</v>
      </c>
      <c r="G12" s="578">
        <f>SUM(E12)-C12</f>
        <v>-5543</v>
      </c>
      <c r="H12" s="460"/>
      <c r="I12" s="460"/>
    </row>
    <row r="13" spans="2:9" ht="26.25" customHeight="1" thickTop="1" x14ac:dyDescent="0.25">
      <c r="B13" s="579" t="s">
        <v>167</v>
      </c>
      <c r="C13" s="580"/>
      <c r="D13" s="581"/>
      <c r="E13" s="580"/>
      <c r="F13" s="581"/>
      <c r="G13" s="582"/>
      <c r="I13" s="460"/>
    </row>
    <row r="14" spans="2:9" ht="26.25" customHeight="1" x14ac:dyDescent="0.25">
      <c r="B14" s="98" t="s">
        <v>168</v>
      </c>
      <c r="C14" s="49">
        <v>4198</v>
      </c>
      <c r="D14" s="97">
        <f>SUM(C14)/C7*100</f>
        <v>2.8019916968135523</v>
      </c>
      <c r="E14" s="49">
        <v>3611</v>
      </c>
      <c r="F14" s="97">
        <f>SUM(E14)/E7*100</f>
        <v>2.8795164390006618</v>
      </c>
      <c r="G14" s="55">
        <f t="shared" ref="G14:G44" si="0">SUM(E14)-C14</f>
        <v>-587</v>
      </c>
    </row>
    <row r="15" spans="2:9" ht="26.25" customHeight="1" x14ac:dyDescent="0.25">
      <c r="B15" s="89" t="s">
        <v>169</v>
      </c>
      <c r="C15" s="13">
        <v>2657</v>
      </c>
      <c r="D15" s="90">
        <f>SUM(C15)/C7*100</f>
        <v>1.773437812871274</v>
      </c>
      <c r="E15" s="13">
        <v>1950</v>
      </c>
      <c r="F15" s="90">
        <f>SUM(E15)/E7*100</f>
        <v>1.5549867228056746</v>
      </c>
      <c r="G15" s="53">
        <f t="shared" si="0"/>
        <v>-707</v>
      </c>
    </row>
    <row r="16" spans="2:9" ht="28.5" customHeight="1" x14ac:dyDescent="0.25">
      <c r="B16" s="89" t="s">
        <v>170</v>
      </c>
      <c r="C16" s="13">
        <v>2682</v>
      </c>
      <c r="D16" s="90">
        <f>SUM(C16)/C7*100</f>
        <v>1.7901242808132316</v>
      </c>
      <c r="E16" s="13">
        <v>2504</v>
      </c>
      <c r="F16" s="90">
        <f>SUM(E16)/E7*100</f>
        <v>1.9967624379002098</v>
      </c>
      <c r="G16" s="53">
        <f t="shared" si="0"/>
        <v>-178</v>
      </c>
    </row>
    <row r="17" spans="2:7" ht="27" customHeight="1" x14ac:dyDescent="0.25">
      <c r="B17" s="583" t="s">
        <v>171</v>
      </c>
      <c r="C17" s="91">
        <v>21</v>
      </c>
      <c r="D17" s="90">
        <f>SUM(C17)/C7*100</f>
        <v>1.4016633071244544E-2</v>
      </c>
      <c r="E17" s="91">
        <v>33</v>
      </c>
      <c r="F17" s="92">
        <f>SUM(E17)/E7*100</f>
        <v>2.6315159924403725E-2</v>
      </c>
      <c r="G17" s="106">
        <f t="shared" si="0"/>
        <v>12</v>
      </c>
    </row>
    <row r="18" spans="2:7" ht="30" x14ac:dyDescent="0.25">
      <c r="B18" s="89" t="s">
        <v>113</v>
      </c>
      <c r="C18" s="13">
        <v>3636</v>
      </c>
      <c r="D18" s="90">
        <f>SUM(C18)/C7*100</f>
        <v>2.426879897478341</v>
      </c>
      <c r="E18" s="13">
        <v>3026</v>
      </c>
      <c r="F18" s="90">
        <f>SUM(E18)/E7*100</f>
        <v>2.4130204221589597</v>
      </c>
      <c r="G18" s="53">
        <f t="shared" si="0"/>
        <v>-610</v>
      </c>
    </row>
    <row r="19" spans="2:7" ht="34.5" customHeight="1" x14ac:dyDescent="0.25">
      <c r="B19" s="89" t="s">
        <v>121</v>
      </c>
      <c r="C19" s="91">
        <v>1344</v>
      </c>
      <c r="D19" s="90">
        <f>SUM(C19)/C7*100</f>
        <v>0.8970645165596508</v>
      </c>
      <c r="E19" s="91">
        <v>1220</v>
      </c>
      <c r="F19" s="92">
        <f>SUM(E19)/E7*100</f>
        <v>0.97286348811431944</v>
      </c>
      <c r="G19" s="106">
        <f t="shared" si="0"/>
        <v>-124</v>
      </c>
    </row>
    <row r="20" spans="2:7" ht="30" customHeight="1" x14ac:dyDescent="0.25">
      <c r="B20" s="89" t="s">
        <v>172</v>
      </c>
      <c r="C20" s="91">
        <v>166</v>
      </c>
      <c r="D20" s="90">
        <f>SUM(C20)/C7*100</f>
        <v>0.11079814713459972</v>
      </c>
      <c r="E20" s="91">
        <v>68</v>
      </c>
      <c r="F20" s="92">
        <f>SUM(E20)/E7*100</f>
        <v>5.4225178026044034E-2</v>
      </c>
      <c r="G20" s="106">
        <f t="shared" si="0"/>
        <v>-98</v>
      </c>
    </row>
    <row r="21" spans="2:7" ht="32.25" customHeight="1" x14ac:dyDescent="0.25">
      <c r="B21" s="89" t="s">
        <v>173</v>
      </c>
      <c r="C21" s="91">
        <v>1</v>
      </c>
      <c r="D21" s="90">
        <f>SUM(C21)/C7*100</f>
        <v>6.6745871767831164E-4</v>
      </c>
      <c r="E21" s="91">
        <v>0</v>
      </c>
      <c r="F21" s="92">
        <f>SUM(E21)/E7*100</f>
        <v>0</v>
      </c>
      <c r="G21" s="106">
        <f t="shared" si="0"/>
        <v>-1</v>
      </c>
    </row>
    <row r="22" spans="2:7" ht="33.75" customHeight="1" x14ac:dyDescent="0.25">
      <c r="B22" s="89" t="s">
        <v>174</v>
      </c>
      <c r="C22" s="91">
        <v>0</v>
      </c>
      <c r="D22" s="90">
        <f>SUM(C22)/C7*100</f>
        <v>0</v>
      </c>
      <c r="E22" s="91">
        <v>0</v>
      </c>
      <c r="F22" s="92">
        <f>SUM(E22)/E7*100</f>
        <v>0</v>
      </c>
      <c r="G22" s="106">
        <f t="shared" si="0"/>
        <v>0</v>
      </c>
    </row>
    <row r="23" spans="2:7" ht="36.75" customHeight="1" x14ac:dyDescent="0.25">
      <c r="B23" s="89" t="s">
        <v>175</v>
      </c>
      <c r="C23" s="91">
        <v>2</v>
      </c>
      <c r="D23" s="90">
        <f>SUM(C23)/C7*100</f>
        <v>1.3349174353566233E-3</v>
      </c>
      <c r="E23" s="91">
        <v>3</v>
      </c>
      <c r="F23" s="92">
        <f>SUM(E23)/E7*100</f>
        <v>2.392287265854884E-3</v>
      </c>
      <c r="G23" s="106">
        <f t="shared" si="0"/>
        <v>1</v>
      </c>
    </row>
    <row r="24" spans="2:7" ht="30" customHeight="1" x14ac:dyDescent="0.25">
      <c r="B24" s="99" t="s">
        <v>176</v>
      </c>
      <c r="C24" s="100">
        <v>249</v>
      </c>
      <c r="D24" s="95">
        <f>SUM(C24)/C7*100</f>
        <v>0.1661972207018996</v>
      </c>
      <c r="E24" s="100">
        <v>142</v>
      </c>
      <c r="F24" s="101">
        <f>SUM(E24)/E7*100</f>
        <v>0.11323493058379784</v>
      </c>
      <c r="G24" s="107">
        <f t="shared" si="0"/>
        <v>-107</v>
      </c>
    </row>
    <row r="25" spans="2:7" ht="27.75" customHeight="1" thickBot="1" x14ac:dyDescent="0.3">
      <c r="B25" s="572" t="s">
        <v>184</v>
      </c>
      <c r="C25" s="46">
        <v>4793</v>
      </c>
      <c r="D25" s="95">
        <f>SUM(C25)/C7*100</f>
        <v>3.1991296338321478</v>
      </c>
      <c r="E25" s="46">
        <v>1661</v>
      </c>
      <c r="F25" s="95">
        <f>SUM(E25)/E7*100</f>
        <v>1.3245297161949874</v>
      </c>
      <c r="G25" s="54">
        <f t="shared" si="0"/>
        <v>-3132</v>
      </c>
    </row>
    <row r="26" spans="2:7" ht="26.25" customHeight="1" thickBot="1" x14ac:dyDescent="0.3">
      <c r="B26" s="911" t="s">
        <v>177</v>
      </c>
      <c r="C26" s="912">
        <f>SUM(C27:C35)</f>
        <v>53686</v>
      </c>
      <c r="D26" s="913">
        <f>SUM(C26)/C7*100</f>
        <v>35.833188717277835</v>
      </c>
      <c r="E26" s="912">
        <f>SUM(E27:E35)</f>
        <v>44550</v>
      </c>
      <c r="F26" s="913">
        <f>SUM(E26)/E7*100</f>
        <v>35.525465897945026</v>
      </c>
      <c r="G26" s="914">
        <f t="shared" si="0"/>
        <v>-9136</v>
      </c>
    </row>
    <row r="27" spans="2:7" ht="60" customHeight="1" x14ac:dyDescent="0.25">
      <c r="B27" s="96" t="s">
        <v>178</v>
      </c>
      <c r="C27" s="573">
        <v>4403</v>
      </c>
      <c r="D27" s="97">
        <f>SUM(C27)/C7*100</f>
        <v>2.938820733937606</v>
      </c>
      <c r="E27" s="573">
        <v>3710</v>
      </c>
      <c r="F27" s="97">
        <f>SUM(E27)/E7*100</f>
        <v>2.9584619187738732</v>
      </c>
      <c r="G27" s="55">
        <f t="shared" si="0"/>
        <v>-693</v>
      </c>
    </row>
    <row r="28" spans="2:7" ht="25.5" customHeight="1" x14ac:dyDescent="0.25">
      <c r="B28" s="93" t="s">
        <v>122</v>
      </c>
      <c r="C28" s="91">
        <v>0</v>
      </c>
      <c r="D28" s="90">
        <f>SUM(C28)/C7*100</f>
        <v>0</v>
      </c>
      <c r="E28" s="91">
        <v>0</v>
      </c>
      <c r="F28" s="92">
        <f>SUM(E28)/E7*100</f>
        <v>0</v>
      </c>
      <c r="G28" s="106">
        <f t="shared" si="0"/>
        <v>0</v>
      </c>
    </row>
    <row r="29" spans="2:7" ht="24" customHeight="1" x14ac:dyDescent="0.25">
      <c r="B29" s="93" t="s">
        <v>179</v>
      </c>
      <c r="C29" s="91">
        <v>26924</v>
      </c>
      <c r="D29" s="90">
        <f>SUM(C29)/C7*100</f>
        <v>17.970658514770861</v>
      </c>
      <c r="E29" s="91">
        <v>22710</v>
      </c>
      <c r="F29" s="90">
        <f>SUM(E29)/E7*100</f>
        <v>18.109614602521471</v>
      </c>
      <c r="G29" s="53">
        <f t="shared" si="0"/>
        <v>-4214</v>
      </c>
    </row>
    <row r="30" spans="2:7" ht="27" customHeight="1" x14ac:dyDescent="0.25">
      <c r="B30" s="93" t="s">
        <v>124</v>
      </c>
      <c r="C30" s="13">
        <v>9654</v>
      </c>
      <c r="D30" s="90">
        <f>SUM(C30)/C7*100</f>
        <v>6.4436464604664208</v>
      </c>
      <c r="E30" s="13">
        <v>8034</v>
      </c>
      <c r="F30" s="90">
        <f>SUM(E30)/E7*100</f>
        <v>6.4065452979593793</v>
      </c>
      <c r="G30" s="53">
        <f t="shared" si="0"/>
        <v>-1620</v>
      </c>
    </row>
    <row r="31" spans="2:7" ht="24" customHeight="1" x14ac:dyDescent="0.25">
      <c r="B31" s="93" t="s">
        <v>125</v>
      </c>
      <c r="C31" s="13">
        <v>533</v>
      </c>
      <c r="D31" s="90">
        <f>SUM(C31)/C7*100</f>
        <v>0.35575549652254013</v>
      </c>
      <c r="E31" s="13">
        <v>543</v>
      </c>
      <c r="F31" s="90">
        <f>SUM(E31)/E7*100</f>
        <v>0.43300399511973398</v>
      </c>
      <c r="G31" s="53">
        <f t="shared" si="0"/>
        <v>10</v>
      </c>
    </row>
    <row r="32" spans="2:7" ht="30" customHeight="1" x14ac:dyDescent="0.25">
      <c r="B32" s="93" t="s">
        <v>126</v>
      </c>
      <c r="C32" s="13">
        <v>2112</v>
      </c>
      <c r="D32" s="90">
        <f>SUM(C32)/C7*100</f>
        <v>1.4096728117365942</v>
      </c>
      <c r="E32" s="13">
        <v>1285</v>
      </c>
      <c r="F32" s="90">
        <f>SUM(E32)/E7*100</f>
        <v>1.0246963788745087</v>
      </c>
      <c r="G32" s="53">
        <f t="shared" si="0"/>
        <v>-827</v>
      </c>
    </row>
    <row r="33" spans="2:7" ht="29.25" customHeight="1" x14ac:dyDescent="0.25">
      <c r="B33" s="93" t="s">
        <v>118</v>
      </c>
      <c r="C33" s="13">
        <v>1837</v>
      </c>
      <c r="D33" s="90">
        <f>SUM(C33)/C7*100</f>
        <v>1.2261216643750583</v>
      </c>
      <c r="E33" s="13">
        <v>643</v>
      </c>
      <c r="F33" s="90">
        <f>SUM(E33)/E7*100</f>
        <v>0.51274690398156342</v>
      </c>
      <c r="G33" s="53">
        <f t="shared" si="0"/>
        <v>-1194</v>
      </c>
    </row>
    <row r="34" spans="2:7" ht="28.5" customHeight="1" x14ac:dyDescent="0.25">
      <c r="B34" s="94" t="s">
        <v>119</v>
      </c>
      <c r="C34" s="46">
        <v>1453</v>
      </c>
      <c r="D34" s="95">
        <f>SUM(C34)/C7*100</f>
        <v>0.96981751678658668</v>
      </c>
      <c r="E34" s="46">
        <v>1125</v>
      </c>
      <c r="F34" s="95">
        <f>SUM(E34)/E7*100</f>
        <v>0.89710772469558142</v>
      </c>
      <c r="G34" s="54">
        <f t="shared" si="0"/>
        <v>-328</v>
      </c>
    </row>
    <row r="35" spans="2:7" ht="24.75" customHeight="1" thickBot="1" x14ac:dyDescent="0.3">
      <c r="B35" s="94" t="s">
        <v>127</v>
      </c>
      <c r="C35" s="46">
        <v>6770</v>
      </c>
      <c r="D35" s="95">
        <f>SUM(C35)/C7*100</f>
        <v>4.5186955186821702</v>
      </c>
      <c r="E35" s="46">
        <v>6500</v>
      </c>
      <c r="F35" s="95">
        <f>SUM(E35)/E7*100</f>
        <v>5.183289076018915</v>
      </c>
      <c r="G35" s="54">
        <f t="shared" si="0"/>
        <v>-270</v>
      </c>
    </row>
    <row r="36" spans="2:7" ht="24.75" customHeight="1" thickBot="1" x14ac:dyDescent="0.3">
      <c r="B36" s="902" t="s">
        <v>180</v>
      </c>
      <c r="C36" s="903">
        <f>SUM(C37,C39,C41:C42,C44)</f>
        <v>16124</v>
      </c>
      <c r="D36" s="904">
        <f>SUM(C36)/C7*100</f>
        <v>10.762104363845095</v>
      </c>
      <c r="E36" s="903">
        <f>SUM(E37,E39,E41:E42,E44)</f>
        <v>10911</v>
      </c>
      <c r="F36" s="904">
        <f>SUM(E36)/E7*100</f>
        <v>8.7007487859142127</v>
      </c>
      <c r="G36" s="905">
        <f t="shared" si="0"/>
        <v>-5213</v>
      </c>
    </row>
    <row r="37" spans="2:7" ht="27" customHeight="1" x14ac:dyDescent="0.25">
      <c r="B37" s="893" t="s">
        <v>114</v>
      </c>
      <c r="C37" s="894">
        <v>1947</v>
      </c>
      <c r="D37" s="895">
        <f>SUM(C37)/C7*100</f>
        <v>1.2995421233196727</v>
      </c>
      <c r="E37" s="894">
        <v>1698</v>
      </c>
      <c r="F37" s="895">
        <f>SUM(E37)/E7*100</f>
        <v>1.3540345924738642</v>
      </c>
      <c r="G37" s="716">
        <f t="shared" si="0"/>
        <v>-249</v>
      </c>
    </row>
    <row r="38" spans="2:7" ht="23.25" customHeight="1" x14ac:dyDescent="0.25">
      <c r="B38" s="571" t="s">
        <v>181</v>
      </c>
      <c r="C38" s="91">
        <v>344</v>
      </c>
      <c r="D38" s="90">
        <f>SUM(C38)/C7*100</f>
        <v>0.2296057988813392</v>
      </c>
      <c r="E38" s="91">
        <v>306</v>
      </c>
      <c r="F38" s="97">
        <f>SUM(E38)/E7*100</f>
        <v>0.24401330111719816</v>
      </c>
      <c r="G38" s="106">
        <f t="shared" si="0"/>
        <v>-38</v>
      </c>
    </row>
    <row r="39" spans="2:7" ht="25.5" customHeight="1" x14ac:dyDescent="0.25">
      <c r="B39" s="900" t="s">
        <v>115</v>
      </c>
      <c r="C39" s="757">
        <v>12458</v>
      </c>
      <c r="D39" s="901">
        <f>SUM(C39)/C7*100</f>
        <v>8.3152007048364069</v>
      </c>
      <c r="E39" s="757">
        <v>8348</v>
      </c>
      <c r="F39" s="901">
        <f>SUM(E39)/E7*100</f>
        <v>6.6569380317855238</v>
      </c>
      <c r="G39" s="720">
        <f t="shared" si="0"/>
        <v>-4110</v>
      </c>
    </row>
    <row r="40" spans="2:7" ht="27" customHeight="1" x14ac:dyDescent="0.25">
      <c r="B40" s="571" t="s">
        <v>182</v>
      </c>
      <c r="C40" s="91">
        <v>104</v>
      </c>
      <c r="D40" s="90">
        <f>SUM(C40)/C7*100</f>
        <v>6.9415706638544405E-2</v>
      </c>
      <c r="E40" s="91">
        <v>37</v>
      </c>
      <c r="F40" s="92">
        <f>SUM(E40)/E7*100</f>
        <v>2.95048762788769E-2</v>
      </c>
      <c r="G40" s="106">
        <f t="shared" si="0"/>
        <v>-67</v>
      </c>
    </row>
    <row r="41" spans="2:7" ht="28.5" customHeight="1" x14ac:dyDescent="0.25">
      <c r="B41" s="900" t="s">
        <v>116</v>
      </c>
      <c r="C41" s="757">
        <v>3</v>
      </c>
      <c r="D41" s="901">
        <f>SUM(C41)/C7*100</f>
        <v>2.0023761530349347E-3</v>
      </c>
      <c r="E41" s="757">
        <v>1</v>
      </c>
      <c r="F41" s="901">
        <f>SUM(E41)/E7*100</f>
        <v>7.9742908861829456E-4</v>
      </c>
      <c r="G41" s="720">
        <f t="shared" si="0"/>
        <v>-2</v>
      </c>
    </row>
    <row r="42" spans="2:7" ht="25.5" customHeight="1" x14ac:dyDescent="0.25">
      <c r="B42" s="900" t="s">
        <v>117</v>
      </c>
      <c r="C42" s="757">
        <v>1042</v>
      </c>
      <c r="D42" s="901">
        <f>SUM(C42)/C7*100</f>
        <v>0.69549198382080069</v>
      </c>
      <c r="E42" s="757">
        <v>820</v>
      </c>
      <c r="F42" s="901">
        <f>SUM(E42)/E7*100</f>
        <v>0.65389185266700156</v>
      </c>
      <c r="G42" s="720">
        <f t="shared" si="0"/>
        <v>-222</v>
      </c>
    </row>
    <row r="43" spans="2:7" ht="29.25" customHeight="1" x14ac:dyDescent="0.25">
      <c r="B43" s="571" t="s">
        <v>183</v>
      </c>
      <c r="C43" s="91">
        <v>119</v>
      </c>
      <c r="D43" s="90">
        <f>SUM(C43)/C7*100</f>
        <v>7.942758740371908E-2</v>
      </c>
      <c r="E43" s="91">
        <v>78</v>
      </c>
      <c r="F43" s="92">
        <f>SUM(E43)/E7*100</f>
        <v>6.2199468912226982E-2</v>
      </c>
      <c r="G43" s="106">
        <f t="shared" si="0"/>
        <v>-41</v>
      </c>
    </row>
    <row r="44" spans="2:7" ht="36" customHeight="1" thickBot="1" x14ac:dyDescent="0.3">
      <c r="B44" s="906" t="s">
        <v>123</v>
      </c>
      <c r="C44" s="907">
        <v>674</v>
      </c>
      <c r="D44" s="908">
        <f>SUM(C44)/C7*100</f>
        <v>0.44986717571518203</v>
      </c>
      <c r="E44" s="907">
        <v>44</v>
      </c>
      <c r="F44" s="909">
        <f>SUM(E44)/E7*100</f>
        <v>3.5086879899204962E-2</v>
      </c>
      <c r="G44" s="910">
        <f t="shared" si="0"/>
        <v>-630</v>
      </c>
    </row>
  </sheetData>
  <mergeCells count="4">
    <mergeCell ref="B4:B6"/>
    <mergeCell ref="E4:F5"/>
    <mergeCell ref="C4:D5"/>
    <mergeCell ref="G4:G5"/>
  </mergeCells>
  <pageMargins left="1.3779527559055118" right="0" top="0.6692913385826772" bottom="0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J13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10.42578125" style="2" customWidth="1"/>
    <col min="8" max="8" width="8" style="2" customWidth="1"/>
    <col min="9" max="9" width="10.28515625" style="2" customWidth="1"/>
    <col min="10" max="16384" width="9.140625" style="2"/>
  </cols>
  <sheetData>
    <row r="2" spans="2:10" x14ac:dyDescent="0.25">
      <c r="B2" s="11" t="s">
        <v>352</v>
      </c>
    </row>
    <row r="3" spans="2:10" x14ac:dyDescent="0.25">
      <c r="B3" s="11" t="s">
        <v>353</v>
      </c>
    </row>
    <row r="4" spans="2:10" ht="15.75" thickBot="1" x14ac:dyDescent="0.3"/>
    <row r="5" spans="2:10" ht="27.75" customHeight="1" x14ac:dyDescent="0.25">
      <c r="B5" s="957" t="s">
        <v>185</v>
      </c>
      <c r="C5" s="959">
        <v>2017</v>
      </c>
      <c r="D5" s="960"/>
      <c r="E5" s="959">
        <v>2018</v>
      </c>
      <c r="F5" s="960"/>
      <c r="G5" s="960" t="s">
        <v>150</v>
      </c>
      <c r="H5" s="937"/>
    </row>
    <row r="6" spans="2:10" ht="32.25" customHeight="1" thickBot="1" x14ac:dyDescent="0.3">
      <c r="B6" s="958"/>
      <c r="C6" s="122" t="s">
        <v>147</v>
      </c>
      <c r="D6" s="122" t="s">
        <v>148</v>
      </c>
      <c r="E6" s="123" t="s">
        <v>147</v>
      </c>
      <c r="F6" s="122" t="s">
        <v>148</v>
      </c>
      <c r="G6" s="124" t="s">
        <v>147</v>
      </c>
      <c r="H6" s="29" t="s">
        <v>148</v>
      </c>
    </row>
    <row r="7" spans="2:10" ht="30" customHeight="1" x14ac:dyDescent="0.25">
      <c r="B7" s="125" t="s">
        <v>4</v>
      </c>
      <c r="C7" s="71">
        <v>80012</v>
      </c>
      <c r="D7" s="126">
        <f>SUM(D8:D9)</f>
        <v>100</v>
      </c>
      <c r="E7" s="70">
        <v>69942</v>
      </c>
      <c r="F7" s="126">
        <f>SUM(F8:F9)</f>
        <v>100</v>
      </c>
      <c r="G7" s="128">
        <f>E7-C7</f>
        <v>-10070</v>
      </c>
      <c r="H7" s="127">
        <f>G7/C7*100</f>
        <v>-12.585612158176273</v>
      </c>
    </row>
    <row r="8" spans="2:10" ht="29.25" customHeight="1" x14ac:dyDescent="0.25">
      <c r="B8" s="12" t="s">
        <v>5</v>
      </c>
      <c r="C8" s="6">
        <v>37450</v>
      </c>
      <c r="D8" s="10">
        <f>SUM(C8)/C7*100</f>
        <v>46.805479178123285</v>
      </c>
      <c r="E8" s="6">
        <v>33525</v>
      </c>
      <c r="F8" s="10">
        <f>SUM(E8)/E7*100</f>
        <v>47.932572703096852</v>
      </c>
      <c r="G8" s="129">
        <f>E8-C8</f>
        <v>-3925</v>
      </c>
      <c r="H8" s="80">
        <f>E8*100/C8-100</f>
        <v>-10.480640854472625</v>
      </c>
      <c r="J8" s="85"/>
    </row>
    <row r="9" spans="2:10" ht="27.75" customHeight="1" thickBot="1" x14ac:dyDescent="0.3">
      <c r="B9" s="111" t="s">
        <v>6</v>
      </c>
      <c r="C9" s="4">
        <f>SUM(C7)-C8</f>
        <v>42562</v>
      </c>
      <c r="D9" s="72">
        <f>SUM(C9)/C7*100</f>
        <v>53.194520821876722</v>
      </c>
      <c r="E9" s="4">
        <f>SUM(E7)-E8</f>
        <v>36417</v>
      </c>
      <c r="F9" s="72">
        <f>SUM(E9)/E7*100</f>
        <v>52.067427296903148</v>
      </c>
      <c r="G9" s="130">
        <f>E9-C9</f>
        <v>-6145</v>
      </c>
      <c r="H9" s="119">
        <f>E9*100/C9-100</f>
        <v>-14.437761383393635</v>
      </c>
    </row>
    <row r="10" spans="2:10" ht="25.5" customHeight="1" x14ac:dyDescent="0.25">
      <c r="B10" s="360" t="s">
        <v>186</v>
      </c>
      <c r="C10" s="369"/>
      <c r="D10" s="369"/>
      <c r="E10" s="369"/>
      <c r="F10" s="369"/>
      <c r="G10" s="369"/>
      <c r="H10" s="370"/>
    </row>
    <row r="11" spans="2:10" ht="25.5" customHeight="1" x14ac:dyDescent="0.25">
      <c r="B11" s="12" t="s">
        <v>187</v>
      </c>
      <c r="C11" s="6">
        <v>69145</v>
      </c>
      <c r="D11" s="10">
        <f>SUM(C11)/C7*100</f>
        <v>86.418287256911469</v>
      </c>
      <c r="E11" s="6">
        <v>61025</v>
      </c>
      <c r="F11" s="10">
        <f>SUM(E11)/E7*100</f>
        <v>87.250865002430587</v>
      </c>
      <c r="G11" s="116">
        <f>E11-C11</f>
        <v>-8120</v>
      </c>
      <c r="H11" s="7">
        <f>E11*100/C11-100</f>
        <v>-11.743437703376955</v>
      </c>
    </row>
    <row r="12" spans="2:10" ht="30" x14ac:dyDescent="0.25">
      <c r="B12" s="12" t="s">
        <v>188</v>
      </c>
      <c r="C12" s="112">
        <v>2840</v>
      </c>
      <c r="D12" s="114">
        <f>SUM(C12)/C7*100</f>
        <v>3.5494675798630206</v>
      </c>
      <c r="E12" s="112">
        <v>2297</v>
      </c>
      <c r="F12" s="114">
        <f>SUM(E12)/E7*100</f>
        <v>3.2841497240570763</v>
      </c>
      <c r="G12" s="117">
        <f>E12-C12</f>
        <v>-543</v>
      </c>
      <c r="H12" s="40">
        <f>E12*100/C12-100</f>
        <v>-19.119718309859152</v>
      </c>
    </row>
    <row r="13" spans="2:10" ht="23.25" customHeight="1" thickBot="1" x14ac:dyDescent="0.3">
      <c r="B13" s="520" t="s">
        <v>2</v>
      </c>
      <c r="C13" s="113">
        <v>10867</v>
      </c>
      <c r="D13" s="115">
        <f>SUM(C13)/C7*100</f>
        <v>13.581712743088536</v>
      </c>
      <c r="E13" s="113">
        <v>8917</v>
      </c>
      <c r="F13" s="115">
        <f>SUM(E13)/E7*100</f>
        <v>12.749134997569413</v>
      </c>
      <c r="G13" s="118">
        <f>E13-C13</f>
        <v>-1950</v>
      </c>
      <c r="H13" s="43">
        <f>E13*100/C13-100</f>
        <v>-17.944234839422109</v>
      </c>
    </row>
  </sheetData>
  <mergeCells count="4">
    <mergeCell ref="B5:B6"/>
    <mergeCell ref="E5:F5"/>
    <mergeCell ref="C5:D5"/>
    <mergeCell ref="G5:H5"/>
  </mergeCells>
  <pageMargins left="2.2834645669291338" right="0.70866141732283472" top="1.7322834645669292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L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9.5703125" style="11" customWidth="1"/>
    <col min="5" max="5" width="8.5703125" style="11" customWidth="1"/>
    <col min="6" max="6" width="10.85546875" style="11" customWidth="1"/>
    <col min="7" max="7" width="12" style="11" customWidth="1"/>
    <col min="8" max="8" width="9.140625" style="11"/>
    <col min="9" max="9" width="10.28515625" style="11" customWidth="1"/>
    <col min="10" max="10" width="7" style="11" customWidth="1"/>
    <col min="11" max="11" width="10.42578125" style="11" customWidth="1"/>
    <col min="12" max="12" width="8.5703125" style="11" customWidth="1"/>
    <col min="13" max="16384" width="9.140625" style="11"/>
  </cols>
  <sheetData>
    <row r="2" spans="2:12" x14ac:dyDescent="0.25">
      <c r="B2" s="11" t="s">
        <v>350</v>
      </c>
    </row>
    <row r="3" spans="2:12" x14ac:dyDescent="0.25">
      <c r="B3" s="11" t="s">
        <v>351</v>
      </c>
    </row>
    <row r="4" spans="2:12" ht="15.75" thickBot="1" x14ac:dyDescent="0.3"/>
    <row r="5" spans="2:12" ht="15.75" thickBot="1" x14ac:dyDescent="0.3">
      <c r="B5" s="930" t="s">
        <v>149</v>
      </c>
      <c r="C5" s="962" t="s">
        <v>191</v>
      </c>
      <c r="D5" s="963"/>
      <c r="E5" s="963"/>
      <c r="F5" s="963"/>
      <c r="G5" s="963"/>
      <c r="H5" s="963"/>
      <c r="I5" s="963"/>
      <c r="J5" s="963"/>
      <c r="K5" s="963"/>
      <c r="L5" s="964"/>
    </row>
    <row r="6" spans="2:12" ht="28.5" customHeight="1" x14ac:dyDescent="0.25">
      <c r="B6" s="938"/>
      <c r="C6" s="932">
        <v>2017</v>
      </c>
      <c r="D6" s="933"/>
      <c r="E6" s="934"/>
      <c r="F6" s="932">
        <v>2018</v>
      </c>
      <c r="G6" s="933"/>
      <c r="H6" s="934"/>
      <c r="I6" s="932" t="s">
        <v>150</v>
      </c>
      <c r="J6" s="933"/>
      <c r="K6" s="933"/>
      <c r="L6" s="934"/>
    </row>
    <row r="7" spans="2:12" ht="43.5" customHeight="1" x14ac:dyDescent="0.25">
      <c r="B7" s="938"/>
      <c r="C7" s="961" t="s">
        <v>4</v>
      </c>
      <c r="D7" s="965" t="s">
        <v>106</v>
      </c>
      <c r="E7" s="966"/>
      <c r="F7" s="961" t="s">
        <v>4</v>
      </c>
      <c r="G7" s="965" t="s">
        <v>106</v>
      </c>
      <c r="H7" s="966"/>
      <c r="I7" s="967" t="s">
        <v>4</v>
      </c>
      <c r="J7" s="968"/>
      <c r="K7" s="965" t="s">
        <v>106</v>
      </c>
      <c r="L7" s="966"/>
    </row>
    <row r="8" spans="2:12" ht="15" customHeight="1" thickBot="1" x14ac:dyDescent="0.3">
      <c r="B8" s="931"/>
      <c r="C8" s="943"/>
      <c r="D8" s="328" t="s">
        <v>147</v>
      </c>
      <c r="E8" s="329" t="s">
        <v>148</v>
      </c>
      <c r="F8" s="943"/>
      <c r="G8" s="122" t="s">
        <v>147</v>
      </c>
      <c r="H8" s="29" t="s">
        <v>148</v>
      </c>
      <c r="I8" s="327" t="s">
        <v>147</v>
      </c>
      <c r="J8" s="328" t="s">
        <v>148</v>
      </c>
      <c r="K8" s="123" t="s">
        <v>147</v>
      </c>
      <c r="L8" s="329" t="s">
        <v>148</v>
      </c>
    </row>
    <row r="9" spans="2:12" ht="26.25" customHeight="1" thickBot="1" x14ac:dyDescent="0.3">
      <c r="B9" s="273" t="s">
        <v>28</v>
      </c>
      <c r="C9" s="104">
        <f>SUM(C10:C34)</f>
        <v>149822</v>
      </c>
      <c r="D9" s="346">
        <f>SUM(D10:D34)</f>
        <v>80012</v>
      </c>
      <c r="E9" s="395">
        <f>D9/C9*100</f>
        <v>53.404706918877068</v>
      </c>
      <c r="F9" s="104">
        <f>SUM(F10:F34)</f>
        <v>125403</v>
      </c>
      <c r="G9" s="346">
        <f>SUM(G10:G34)</f>
        <v>69942</v>
      </c>
      <c r="H9" s="347">
        <f>SUM(G9)/F9*100</f>
        <v>55.773785316140767</v>
      </c>
      <c r="I9" s="104">
        <f>SUM(F9)-C9</f>
        <v>-24419</v>
      </c>
      <c r="J9" s="396">
        <f>SUM(I9)/C9*100</f>
        <v>-16.29867442698669</v>
      </c>
      <c r="K9" s="346">
        <f>SUM(G9)-D9</f>
        <v>-10070</v>
      </c>
      <c r="L9" s="347">
        <f>SUM(K9)/D9*100</f>
        <v>-12.585612158176273</v>
      </c>
    </row>
    <row r="10" spans="2:12" ht="18" customHeight="1" x14ac:dyDescent="0.25">
      <c r="B10" s="79" t="s">
        <v>29</v>
      </c>
      <c r="C10" s="234">
        <v>1938</v>
      </c>
      <c r="D10" s="235">
        <v>1136</v>
      </c>
      <c r="E10" s="131">
        <f t="shared" ref="E10:E34" si="0">D10/C10*100</f>
        <v>58.617131062951501</v>
      </c>
      <c r="F10" s="234">
        <v>1687</v>
      </c>
      <c r="G10" s="235">
        <v>1005</v>
      </c>
      <c r="H10" s="80">
        <f t="shared" ref="H10:H34" si="1">SUM(G10)/F10*100</f>
        <v>59.573206876111442</v>
      </c>
      <c r="I10" s="234">
        <f t="shared" ref="I10:I34" si="2">SUM(F10)-C10</f>
        <v>-251</v>
      </c>
      <c r="J10" s="353">
        <f t="shared" ref="J10:J34" si="3">SUM(I10)/C10*100</f>
        <v>-12.951496388028897</v>
      </c>
      <c r="K10" s="235">
        <f>SUM(G10)-D10</f>
        <v>-131</v>
      </c>
      <c r="L10" s="80">
        <f t="shared" ref="L10:L34" si="4">SUM(K10)/D10*100</f>
        <v>-11.53169014084507</v>
      </c>
    </row>
    <row r="11" spans="2:12" ht="15.75" customHeight="1" x14ac:dyDescent="0.25">
      <c r="B11" s="12" t="s">
        <v>30</v>
      </c>
      <c r="C11" s="76">
        <v>5781</v>
      </c>
      <c r="D11" s="9">
        <v>3385</v>
      </c>
      <c r="E11" s="131">
        <f t="shared" si="0"/>
        <v>58.553883411174532</v>
      </c>
      <c r="F11" s="76">
        <v>5103</v>
      </c>
      <c r="G11" s="9">
        <v>2966</v>
      </c>
      <c r="H11" s="7">
        <f t="shared" si="1"/>
        <v>58.122672937487749</v>
      </c>
      <c r="I11" s="76">
        <f t="shared" si="2"/>
        <v>-678</v>
      </c>
      <c r="J11" s="132">
        <f t="shared" si="3"/>
        <v>-11.728074727555786</v>
      </c>
      <c r="K11" s="9">
        <f>SUM(G11)-D11</f>
        <v>-419</v>
      </c>
      <c r="L11" s="7">
        <f t="shared" si="4"/>
        <v>-12.378138847858198</v>
      </c>
    </row>
    <row r="12" spans="2:12" x14ac:dyDescent="0.25">
      <c r="B12" s="12" t="s">
        <v>31</v>
      </c>
      <c r="C12" s="76">
        <v>8306</v>
      </c>
      <c r="D12" s="9">
        <v>4395</v>
      </c>
      <c r="E12" s="131">
        <f t="shared" si="0"/>
        <v>52.913556465205879</v>
      </c>
      <c r="F12" s="76">
        <v>6729</v>
      </c>
      <c r="G12" s="9">
        <v>3577</v>
      </c>
      <c r="H12" s="7">
        <f t="shared" si="1"/>
        <v>53.157972952890475</v>
      </c>
      <c r="I12" s="76">
        <f t="shared" si="2"/>
        <v>-1577</v>
      </c>
      <c r="J12" s="132">
        <f t="shared" si="3"/>
        <v>-18.986274981940767</v>
      </c>
      <c r="K12" s="9">
        <f t="shared" ref="K12:K34" si="5">SUM(G12)-D12</f>
        <v>-818</v>
      </c>
      <c r="L12" s="7">
        <f t="shared" si="4"/>
        <v>-18.612059158134244</v>
      </c>
    </row>
    <row r="13" spans="2:12" x14ac:dyDescent="0.25">
      <c r="B13" s="12" t="s">
        <v>32</v>
      </c>
      <c r="C13" s="76">
        <v>9684</v>
      </c>
      <c r="D13" s="9">
        <v>5422</v>
      </c>
      <c r="E13" s="131">
        <f t="shared" si="0"/>
        <v>55.989260636100781</v>
      </c>
      <c r="F13" s="76">
        <v>8397</v>
      </c>
      <c r="G13" s="9">
        <v>4825</v>
      </c>
      <c r="H13" s="7">
        <f t="shared" si="1"/>
        <v>57.460997975467428</v>
      </c>
      <c r="I13" s="76">
        <f t="shared" si="2"/>
        <v>-1287</v>
      </c>
      <c r="J13" s="132">
        <f t="shared" si="3"/>
        <v>-13.289962825278812</v>
      </c>
      <c r="K13" s="9">
        <f t="shared" si="5"/>
        <v>-597</v>
      </c>
      <c r="L13" s="7">
        <f t="shared" si="4"/>
        <v>-11.01069715971966</v>
      </c>
    </row>
    <row r="14" spans="2:12" x14ac:dyDescent="0.25">
      <c r="B14" s="12" t="s">
        <v>33</v>
      </c>
      <c r="C14" s="76">
        <v>9097</v>
      </c>
      <c r="D14" s="9">
        <v>4304</v>
      </c>
      <c r="E14" s="131">
        <f t="shared" si="0"/>
        <v>47.312300758491808</v>
      </c>
      <c r="F14" s="76">
        <v>7725</v>
      </c>
      <c r="G14" s="9">
        <v>3648</v>
      </c>
      <c r="H14" s="7">
        <f t="shared" si="1"/>
        <v>47.223300970873787</v>
      </c>
      <c r="I14" s="76">
        <f t="shared" si="2"/>
        <v>-1372</v>
      </c>
      <c r="J14" s="132">
        <f t="shared" si="3"/>
        <v>-15.081895130262723</v>
      </c>
      <c r="K14" s="9">
        <f t="shared" si="5"/>
        <v>-656</v>
      </c>
      <c r="L14" s="7">
        <f t="shared" si="4"/>
        <v>-15.241635687732341</v>
      </c>
    </row>
    <row r="15" spans="2:12" x14ac:dyDescent="0.25">
      <c r="B15" s="12" t="s">
        <v>34</v>
      </c>
      <c r="C15" s="76">
        <v>4330</v>
      </c>
      <c r="D15" s="9">
        <v>2118</v>
      </c>
      <c r="E15" s="131">
        <f t="shared" si="0"/>
        <v>48.914549653579677</v>
      </c>
      <c r="F15" s="76">
        <v>3884</v>
      </c>
      <c r="G15" s="9">
        <v>2009</v>
      </c>
      <c r="H15" s="7">
        <f t="shared" si="1"/>
        <v>51.725025746652932</v>
      </c>
      <c r="I15" s="76">
        <f t="shared" si="2"/>
        <v>-446</v>
      </c>
      <c r="J15" s="132">
        <f t="shared" si="3"/>
        <v>-10.300230946882218</v>
      </c>
      <c r="K15" s="9">
        <f t="shared" si="5"/>
        <v>-109</v>
      </c>
      <c r="L15" s="7">
        <f t="shared" si="4"/>
        <v>-5.1463644948064218</v>
      </c>
    </row>
    <row r="16" spans="2:12" x14ac:dyDescent="0.25">
      <c r="B16" s="12" t="s">
        <v>35</v>
      </c>
      <c r="C16" s="76">
        <v>6522</v>
      </c>
      <c r="D16" s="9">
        <v>3143</v>
      </c>
      <c r="E16" s="131">
        <f t="shared" si="0"/>
        <v>48.190739037105182</v>
      </c>
      <c r="F16" s="76">
        <v>4939</v>
      </c>
      <c r="G16" s="9">
        <v>2434</v>
      </c>
      <c r="H16" s="7">
        <f t="shared" si="1"/>
        <v>49.281231018424783</v>
      </c>
      <c r="I16" s="76">
        <f t="shared" si="2"/>
        <v>-1583</v>
      </c>
      <c r="J16" s="132">
        <f t="shared" si="3"/>
        <v>-24.271695798834713</v>
      </c>
      <c r="K16" s="9">
        <f t="shared" si="5"/>
        <v>-709</v>
      </c>
      <c r="L16" s="7">
        <f t="shared" si="4"/>
        <v>-22.55806554247534</v>
      </c>
    </row>
    <row r="17" spans="2:12" x14ac:dyDescent="0.25">
      <c r="B17" s="12" t="s">
        <v>36</v>
      </c>
      <c r="C17" s="76">
        <v>2833</v>
      </c>
      <c r="D17" s="9">
        <v>1751</v>
      </c>
      <c r="E17" s="131">
        <f t="shared" si="0"/>
        <v>61.807271443699264</v>
      </c>
      <c r="F17" s="76">
        <v>2383</v>
      </c>
      <c r="G17" s="9">
        <v>1436</v>
      </c>
      <c r="H17" s="7">
        <f>SUM(G17)/F17*100</f>
        <v>60.260176248426355</v>
      </c>
      <c r="I17" s="76">
        <f t="shared" si="2"/>
        <v>-450</v>
      </c>
      <c r="J17" s="132">
        <f t="shared" si="3"/>
        <v>-15.884221673138017</v>
      </c>
      <c r="K17" s="9">
        <f t="shared" si="5"/>
        <v>-315</v>
      </c>
      <c r="L17" s="7">
        <f t="shared" si="4"/>
        <v>-17.989720159908622</v>
      </c>
    </row>
    <row r="18" spans="2:12" x14ac:dyDescent="0.25">
      <c r="B18" s="12" t="s">
        <v>37</v>
      </c>
      <c r="C18" s="76">
        <v>6509</v>
      </c>
      <c r="D18" s="9">
        <v>3089</v>
      </c>
      <c r="E18" s="131">
        <f t="shared" si="0"/>
        <v>47.45736672299892</v>
      </c>
      <c r="F18" s="76">
        <v>5641</v>
      </c>
      <c r="G18" s="9">
        <v>3068</v>
      </c>
      <c r="H18" s="7">
        <f>SUM(G18)/F18*100</f>
        <v>54.387519943272466</v>
      </c>
      <c r="I18" s="76">
        <f t="shared" si="2"/>
        <v>-868</v>
      </c>
      <c r="J18" s="132">
        <f t="shared" si="3"/>
        <v>-13.335381779075126</v>
      </c>
      <c r="K18" s="9">
        <f t="shared" si="5"/>
        <v>-21</v>
      </c>
      <c r="L18" s="7">
        <f t="shared" si="4"/>
        <v>-0.67983166073162837</v>
      </c>
    </row>
    <row r="19" spans="2:12" x14ac:dyDescent="0.25">
      <c r="B19" s="12" t="s">
        <v>38</v>
      </c>
      <c r="C19" s="76">
        <v>5011</v>
      </c>
      <c r="D19" s="9">
        <v>2619</v>
      </c>
      <c r="E19" s="131">
        <f t="shared" si="0"/>
        <v>52.265016962682097</v>
      </c>
      <c r="F19" s="76">
        <v>4283</v>
      </c>
      <c r="G19" s="9">
        <v>2320</v>
      </c>
      <c r="H19" s="7">
        <f>SUM(G19)/F19*100</f>
        <v>54.167639505019849</v>
      </c>
      <c r="I19" s="76">
        <f t="shared" si="2"/>
        <v>-728</v>
      </c>
      <c r="J19" s="132">
        <f t="shared" si="3"/>
        <v>-14.52803831570545</v>
      </c>
      <c r="K19" s="9">
        <f t="shared" si="5"/>
        <v>-299</v>
      </c>
      <c r="L19" s="7">
        <f t="shared" si="4"/>
        <v>-11.416571210385644</v>
      </c>
    </row>
    <row r="20" spans="2:12" x14ac:dyDescent="0.25">
      <c r="B20" s="12" t="s">
        <v>39</v>
      </c>
      <c r="C20" s="76">
        <v>6199</v>
      </c>
      <c r="D20" s="9">
        <v>3342</v>
      </c>
      <c r="E20" s="131">
        <f t="shared" si="0"/>
        <v>53.911921277625417</v>
      </c>
      <c r="F20" s="76">
        <v>4857</v>
      </c>
      <c r="G20" s="9">
        <v>2961</v>
      </c>
      <c r="H20" s="7">
        <f t="shared" si="1"/>
        <v>60.96355775169858</v>
      </c>
      <c r="I20" s="76">
        <f t="shared" si="2"/>
        <v>-1342</v>
      </c>
      <c r="J20" s="132">
        <f t="shared" si="3"/>
        <v>-21.648653008549765</v>
      </c>
      <c r="K20" s="9">
        <f t="shared" si="5"/>
        <v>-381</v>
      </c>
      <c r="L20" s="7">
        <f t="shared" si="4"/>
        <v>-11.400359066427288</v>
      </c>
    </row>
    <row r="21" spans="2:12" x14ac:dyDescent="0.25">
      <c r="B21" s="12" t="s">
        <v>40</v>
      </c>
      <c r="C21" s="76">
        <v>8916</v>
      </c>
      <c r="D21" s="9">
        <v>5089</v>
      </c>
      <c r="E21" s="131">
        <f t="shared" si="0"/>
        <v>57.077164647824141</v>
      </c>
      <c r="F21" s="76">
        <v>7036</v>
      </c>
      <c r="G21" s="9">
        <v>4097</v>
      </c>
      <c r="H21" s="7">
        <f t="shared" si="1"/>
        <v>58.229107447413298</v>
      </c>
      <c r="I21" s="76">
        <f t="shared" si="2"/>
        <v>-1880</v>
      </c>
      <c r="J21" s="132">
        <f t="shared" si="3"/>
        <v>-21.085688649618664</v>
      </c>
      <c r="K21" s="9">
        <f t="shared" si="5"/>
        <v>-992</v>
      </c>
      <c r="L21" s="7">
        <f t="shared" si="4"/>
        <v>-19.493024169777954</v>
      </c>
    </row>
    <row r="22" spans="2:12" x14ac:dyDescent="0.25">
      <c r="B22" s="12" t="s">
        <v>41</v>
      </c>
      <c r="C22" s="76">
        <v>5519</v>
      </c>
      <c r="D22" s="9">
        <v>2815</v>
      </c>
      <c r="E22" s="131">
        <f t="shared" si="0"/>
        <v>51.005616959594121</v>
      </c>
      <c r="F22" s="76">
        <v>4940</v>
      </c>
      <c r="G22" s="9">
        <v>2906</v>
      </c>
      <c r="H22" s="7">
        <f t="shared" si="1"/>
        <v>58.825910931174086</v>
      </c>
      <c r="I22" s="76">
        <f t="shared" si="2"/>
        <v>-579</v>
      </c>
      <c r="J22" s="132">
        <f t="shared" si="3"/>
        <v>-10.491030983873891</v>
      </c>
      <c r="K22" s="9">
        <f t="shared" si="5"/>
        <v>91</v>
      </c>
      <c r="L22" s="7">
        <f t="shared" si="4"/>
        <v>3.232682060390764</v>
      </c>
    </row>
    <row r="23" spans="2:12" x14ac:dyDescent="0.25">
      <c r="B23" s="19" t="s">
        <v>42</v>
      </c>
      <c r="C23" s="76">
        <v>5524</v>
      </c>
      <c r="D23" s="9">
        <v>2800</v>
      </c>
      <c r="E23" s="131">
        <f t="shared" si="0"/>
        <v>50.687907313540912</v>
      </c>
      <c r="F23" s="76">
        <v>4636</v>
      </c>
      <c r="G23" s="9">
        <v>2367</v>
      </c>
      <c r="H23" s="7">
        <f t="shared" si="1"/>
        <v>51.056945642795512</v>
      </c>
      <c r="I23" s="76">
        <f t="shared" si="2"/>
        <v>-888</v>
      </c>
      <c r="J23" s="132">
        <f t="shared" si="3"/>
        <v>-16.075307748008687</v>
      </c>
      <c r="K23" s="9">
        <f t="shared" si="5"/>
        <v>-433</v>
      </c>
      <c r="L23" s="7">
        <f t="shared" si="4"/>
        <v>-15.464285714285714</v>
      </c>
    </row>
    <row r="24" spans="2:12" x14ac:dyDescent="0.25">
      <c r="B24" s="19" t="s">
        <v>43</v>
      </c>
      <c r="C24" s="76">
        <v>7371</v>
      </c>
      <c r="D24" s="9">
        <v>3866</v>
      </c>
      <c r="E24" s="131">
        <f t="shared" si="0"/>
        <v>52.44878578211911</v>
      </c>
      <c r="F24" s="76">
        <v>6575</v>
      </c>
      <c r="G24" s="9">
        <v>3411</v>
      </c>
      <c r="H24" s="7">
        <f t="shared" si="1"/>
        <v>51.878326996197721</v>
      </c>
      <c r="I24" s="76">
        <f t="shared" si="2"/>
        <v>-796</v>
      </c>
      <c r="J24" s="132">
        <f t="shared" si="3"/>
        <v>-10.799077465744132</v>
      </c>
      <c r="K24" s="9">
        <f t="shared" si="5"/>
        <v>-455</v>
      </c>
      <c r="L24" s="7">
        <f t="shared" si="4"/>
        <v>-11.769270563890325</v>
      </c>
    </row>
    <row r="25" spans="2:12" x14ac:dyDescent="0.25">
      <c r="B25" s="19" t="s">
        <v>44</v>
      </c>
      <c r="C25" s="76">
        <v>6404</v>
      </c>
      <c r="D25" s="9">
        <v>3640</v>
      </c>
      <c r="E25" s="131">
        <f t="shared" si="0"/>
        <v>56.839475327920056</v>
      </c>
      <c r="F25" s="76">
        <v>4983</v>
      </c>
      <c r="G25" s="9">
        <v>2954</v>
      </c>
      <c r="H25" s="7">
        <f t="shared" si="1"/>
        <v>59.281557294802326</v>
      </c>
      <c r="I25" s="76">
        <f t="shared" si="2"/>
        <v>-1421</v>
      </c>
      <c r="J25" s="132">
        <f t="shared" si="3"/>
        <v>-22.189256714553405</v>
      </c>
      <c r="K25" s="9">
        <f t="shared" si="5"/>
        <v>-686</v>
      </c>
      <c r="L25" s="7">
        <f t="shared" si="4"/>
        <v>-18.846153846153847</v>
      </c>
    </row>
    <row r="26" spans="2:12" x14ac:dyDescent="0.25">
      <c r="B26" s="19" t="s">
        <v>45</v>
      </c>
      <c r="C26" s="76">
        <v>8658</v>
      </c>
      <c r="D26" s="9">
        <v>5042</v>
      </c>
      <c r="E26" s="131">
        <f t="shared" si="0"/>
        <v>58.235158235158238</v>
      </c>
      <c r="F26" s="76">
        <v>7223</v>
      </c>
      <c r="G26" s="9">
        <v>4525</v>
      </c>
      <c r="H26" s="7">
        <f t="shared" si="1"/>
        <v>62.647099543126131</v>
      </c>
      <c r="I26" s="76">
        <f t="shared" si="2"/>
        <v>-1435</v>
      </c>
      <c r="J26" s="132">
        <f t="shared" si="3"/>
        <v>-16.574266574266574</v>
      </c>
      <c r="K26" s="9">
        <f t="shared" si="5"/>
        <v>-517</v>
      </c>
      <c r="L26" s="7">
        <f t="shared" si="4"/>
        <v>-10.253867512891709</v>
      </c>
    </row>
    <row r="27" spans="2:12" x14ac:dyDescent="0.25">
      <c r="B27" s="19" t="s">
        <v>46</v>
      </c>
      <c r="C27" s="76">
        <v>5857</v>
      </c>
      <c r="D27" s="9">
        <v>3143</v>
      </c>
      <c r="E27" s="131">
        <f t="shared" si="0"/>
        <v>53.662284445962094</v>
      </c>
      <c r="F27" s="76">
        <v>4699</v>
      </c>
      <c r="G27" s="9">
        <v>2666</v>
      </c>
      <c r="H27" s="7">
        <f t="shared" si="1"/>
        <v>56.735475633113431</v>
      </c>
      <c r="I27" s="76">
        <f t="shared" si="2"/>
        <v>-1158</v>
      </c>
      <c r="J27" s="132">
        <f t="shared" si="3"/>
        <v>-19.771213932047125</v>
      </c>
      <c r="K27" s="9">
        <f t="shared" si="5"/>
        <v>-477</v>
      </c>
      <c r="L27" s="7">
        <f t="shared" si="4"/>
        <v>-15.176582882596247</v>
      </c>
    </row>
    <row r="28" spans="2:12" x14ac:dyDescent="0.25">
      <c r="B28" s="19" t="s">
        <v>47</v>
      </c>
      <c r="C28" s="76">
        <v>6814</v>
      </c>
      <c r="D28" s="9">
        <v>3308</v>
      </c>
      <c r="E28" s="131">
        <f t="shared" si="0"/>
        <v>48.547108893454656</v>
      </c>
      <c r="F28" s="76">
        <v>5346</v>
      </c>
      <c r="G28" s="9">
        <v>2673</v>
      </c>
      <c r="H28" s="7">
        <f t="shared" si="1"/>
        <v>50</v>
      </c>
      <c r="I28" s="76">
        <f t="shared" si="2"/>
        <v>-1468</v>
      </c>
      <c r="J28" s="132">
        <f t="shared" si="3"/>
        <v>-21.543880246551218</v>
      </c>
      <c r="K28" s="9">
        <f t="shared" si="5"/>
        <v>-635</v>
      </c>
      <c r="L28" s="7">
        <f t="shared" si="4"/>
        <v>-19.195888754534462</v>
      </c>
    </row>
    <row r="29" spans="2:12" x14ac:dyDescent="0.25">
      <c r="B29" s="19" t="s">
        <v>48</v>
      </c>
      <c r="C29" s="76">
        <v>6438</v>
      </c>
      <c r="D29" s="9">
        <v>3376</v>
      </c>
      <c r="E29" s="131">
        <f t="shared" si="0"/>
        <v>52.438645542093823</v>
      </c>
      <c r="F29" s="76">
        <v>5278</v>
      </c>
      <c r="G29" s="9">
        <v>3078</v>
      </c>
      <c r="H29" s="7">
        <f t="shared" si="1"/>
        <v>58.317544524441075</v>
      </c>
      <c r="I29" s="76">
        <f t="shared" si="2"/>
        <v>-1160</v>
      </c>
      <c r="J29" s="132">
        <f t="shared" si="3"/>
        <v>-18.018018018018019</v>
      </c>
      <c r="K29" s="9">
        <f t="shared" si="5"/>
        <v>-298</v>
      </c>
      <c r="L29" s="7">
        <f t="shared" si="4"/>
        <v>-8.8270142180094791</v>
      </c>
    </row>
    <row r="30" spans="2:12" x14ac:dyDescent="0.25">
      <c r="B30" s="19" t="s">
        <v>49</v>
      </c>
      <c r="C30" s="76">
        <v>3610</v>
      </c>
      <c r="D30" s="9">
        <v>2080</v>
      </c>
      <c r="E30" s="131">
        <f t="shared" si="0"/>
        <v>57.61772853185596</v>
      </c>
      <c r="F30" s="76">
        <v>2995</v>
      </c>
      <c r="G30" s="9">
        <v>1798</v>
      </c>
      <c r="H30" s="7">
        <f t="shared" si="1"/>
        <v>60.033388981636058</v>
      </c>
      <c r="I30" s="76">
        <f t="shared" si="2"/>
        <v>-615</v>
      </c>
      <c r="J30" s="132">
        <f t="shared" si="3"/>
        <v>-17.036011080332411</v>
      </c>
      <c r="K30" s="9">
        <f t="shared" si="5"/>
        <v>-282</v>
      </c>
      <c r="L30" s="7">
        <f t="shared" si="4"/>
        <v>-13.557692307692307</v>
      </c>
    </row>
    <row r="31" spans="2:12" x14ac:dyDescent="0.25">
      <c r="B31" s="19" t="s">
        <v>50</v>
      </c>
      <c r="C31" s="76">
        <v>2574</v>
      </c>
      <c r="D31" s="9">
        <v>1234</v>
      </c>
      <c r="E31" s="131">
        <f t="shared" si="0"/>
        <v>47.940947940947943</v>
      </c>
      <c r="F31" s="76">
        <v>2020</v>
      </c>
      <c r="G31" s="9">
        <v>963</v>
      </c>
      <c r="H31" s="7">
        <f t="shared" si="1"/>
        <v>47.67326732673267</v>
      </c>
      <c r="I31" s="76">
        <f t="shared" si="2"/>
        <v>-554</v>
      </c>
      <c r="J31" s="132">
        <f t="shared" si="3"/>
        <v>-21.522921522921521</v>
      </c>
      <c r="K31" s="9">
        <f t="shared" si="5"/>
        <v>-271</v>
      </c>
      <c r="L31" s="7">
        <f t="shared" si="4"/>
        <v>-21.961102106969204</v>
      </c>
    </row>
    <row r="32" spans="2:12" x14ac:dyDescent="0.25">
      <c r="B32" s="19" t="s">
        <v>51</v>
      </c>
      <c r="C32" s="76">
        <v>4030</v>
      </c>
      <c r="D32" s="9">
        <v>2094</v>
      </c>
      <c r="E32" s="131">
        <f t="shared" si="0"/>
        <v>51.960297766749378</v>
      </c>
      <c r="F32" s="76">
        <v>3627</v>
      </c>
      <c r="G32" s="9">
        <v>1912</v>
      </c>
      <c r="H32" s="7">
        <f t="shared" si="1"/>
        <v>52.71574303832368</v>
      </c>
      <c r="I32" s="76">
        <f t="shared" si="2"/>
        <v>-403</v>
      </c>
      <c r="J32" s="132">
        <f t="shared" si="3"/>
        <v>-10</v>
      </c>
      <c r="K32" s="9">
        <f t="shared" si="5"/>
        <v>-182</v>
      </c>
      <c r="L32" s="7">
        <f t="shared" si="4"/>
        <v>-8.6914995224450813</v>
      </c>
    </row>
    <row r="33" spans="2:12" x14ac:dyDescent="0.25">
      <c r="B33" s="19" t="s">
        <v>52</v>
      </c>
      <c r="C33" s="76">
        <v>8691</v>
      </c>
      <c r="D33" s="9">
        <v>5073</v>
      </c>
      <c r="E33" s="131">
        <f t="shared" si="0"/>
        <v>58.370728339661717</v>
      </c>
      <c r="F33" s="76">
        <v>7519</v>
      </c>
      <c r="G33" s="9">
        <v>4704</v>
      </c>
      <c r="H33" s="7">
        <f t="shared" si="1"/>
        <v>62.561510839207344</v>
      </c>
      <c r="I33" s="76">
        <f t="shared" si="2"/>
        <v>-1172</v>
      </c>
      <c r="J33" s="132">
        <f t="shared" si="3"/>
        <v>-13.485214589805548</v>
      </c>
      <c r="K33" s="9">
        <f t="shared" si="5"/>
        <v>-369</v>
      </c>
      <c r="L33" s="7">
        <f t="shared" si="4"/>
        <v>-7.2738024837374331</v>
      </c>
    </row>
    <row r="34" spans="2:12" ht="15.75" thickBot="1" x14ac:dyDescent="0.3">
      <c r="B34" s="20" t="s">
        <v>53</v>
      </c>
      <c r="C34" s="3">
        <v>3206</v>
      </c>
      <c r="D34" s="5">
        <v>1748</v>
      </c>
      <c r="E34" s="133">
        <f t="shared" si="0"/>
        <v>54.522769806612601</v>
      </c>
      <c r="F34" s="3">
        <v>2898</v>
      </c>
      <c r="G34" s="5">
        <v>1639</v>
      </c>
      <c r="H34" s="8">
        <f t="shared" si="1"/>
        <v>56.556245686680469</v>
      </c>
      <c r="I34" s="3">
        <f t="shared" si="2"/>
        <v>-308</v>
      </c>
      <c r="J34" s="72">
        <f t="shared" si="3"/>
        <v>-9.606986899563319</v>
      </c>
      <c r="K34" s="5">
        <f t="shared" si="5"/>
        <v>-109</v>
      </c>
      <c r="L34" s="8">
        <f t="shared" si="4"/>
        <v>-6.2356979405034325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rintOptions horizontalCentered="1"/>
  <pageMargins left="0" right="0" top="0.6692913385826772" bottom="0" header="0" footer="0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5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03" customWidth="1"/>
    <col min="2" max="2" width="28" style="103" customWidth="1"/>
    <col min="3" max="3" width="12" style="103" customWidth="1"/>
    <col min="4" max="4" width="10" style="103" customWidth="1"/>
    <col min="5" max="5" width="10.140625" style="103" customWidth="1"/>
    <col min="6" max="6" width="10.85546875" style="103" customWidth="1"/>
    <col min="7" max="7" width="13.140625" style="103" customWidth="1"/>
    <col min="8" max="8" width="9" style="103" customWidth="1"/>
    <col min="9" max="9" width="10.28515625" style="103" customWidth="1"/>
    <col min="10" max="16384" width="9.140625" style="103"/>
  </cols>
  <sheetData>
    <row r="2" spans="2:11" x14ac:dyDescent="0.25">
      <c r="B2" s="11" t="s">
        <v>349</v>
      </c>
      <c r="C2" s="11"/>
      <c r="D2" s="11"/>
      <c r="E2" s="11"/>
      <c r="F2" s="11"/>
      <c r="G2" s="11"/>
      <c r="H2" s="11"/>
    </row>
    <row r="3" spans="2:11" x14ac:dyDescent="0.25">
      <c r="B3" s="11" t="s">
        <v>340</v>
      </c>
      <c r="C3" s="11"/>
      <c r="D3" s="11"/>
      <c r="E3" s="11"/>
      <c r="F3" s="11"/>
      <c r="G3" s="11"/>
      <c r="H3" s="11"/>
    </row>
    <row r="4" spans="2:11" ht="15.75" thickBot="1" x14ac:dyDescent="0.3">
      <c r="B4" s="11"/>
      <c r="C4" s="11"/>
      <c r="D4" s="11"/>
      <c r="E4" s="11"/>
      <c r="F4" s="11"/>
      <c r="G4" s="11"/>
      <c r="H4" s="11"/>
    </row>
    <row r="5" spans="2:11" ht="24" customHeight="1" x14ac:dyDescent="0.25">
      <c r="B5" s="962" t="s">
        <v>192</v>
      </c>
      <c r="C5" s="974" t="s">
        <v>379</v>
      </c>
      <c r="D5" s="974"/>
      <c r="E5" s="973" t="s">
        <v>398</v>
      </c>
      <c r="F5" s="974"/>
      <c r="G5" s="975" t="s">
        <v>194</v>
      </c>
      <c r="H5" s="976" t="s">
        <v>148</v>
      </c>
    </row>
    <row r="6" spans="2:11" ht="30.75" thickBot="1" x14ac:dyDescent="0.3">
      <c r="B6" s="972"/>
      <c r="C6" s="30" t="s">
        <v>4</v>
      </c>
      <c r="D6" s="30" t="s">
        <v>129</v>
      </c>
      <c r="E6" s="27" t="s">
        <v>4</v>
      </c>
      <c r="F6" s="30" t="s">
        <v>129</v>
      </c>
      <c r="G6" s="949"/>
      <c r="H6" s="951"/>
    </row>
    <row r="7" spans="2:11" ht="30.75" customHeight="1" thickBot="1" x14ac:dyDescent="0.3">
      <c r="B7" s="273" t="s">
        <v>28</v>
      </c>
      <c r="C7" s="204">
        <f>SUM(C11:C35)</f>
        <v>12270</v>
      </c>
      <c r="D7" s="204">
        <f>SUM(D11:D35)</f>
        <v>6110</v>
      </c>
      <c r="E7" s="67">
        <f>SUM(E11:E35)</f>
        <v>12451</v>
      </c>
      <c r="F7" s="206">
        <f>SUM(F11:F35)</f>
        <v>6506</v>
      </c>
      <c r="G7" s="204">
        <f>SUM(E7-C7)</f>
        <v>181</v>
      </c>
      <c r="H7" s="68">
        <f>(E7-C7)*100/C7</f>
        <v>1.4751426242868786</v>
      </c>
      <c r="I7" s="461"/>
      <c r="J7" s="461"/>
    </row>
    <row r="8" spans="2:11" ht="33.75" customHeight="1" x14ac:dyDescent="0.25">
      <c r="B8" s="146" t="s">
        <v>190</v>
      </c>
      <c r="C8" s="49">
        <v>12220</v>
      </c>
      <c r="D8" s="134">
        <v>6080</v>
      </c>
      <c r="E8" s="49">
        <v>12392</v>
      </c>
      <c r="F8" s="134">
        <v>6473</v>
      </c>
      <c r="G8" s="135">
        <f>SUM(E8-C8)</f>
        <v>172</v>
      </c>
      <c r="H8" s="50">
        <f>(E8-C8)*100/C8</f>
        <v>1.4075286415711947</v>
      </c>
      <c r="J8" s="459"/>
      <c r="K8" s="463"/>
    </row>
    <row r="9" spans="2:11" ht="35.25" customHeight="1" thickBot="1" x14ac:dyDescent="0.3">
      <c r="B9" s="147" t="s">
        <v>188</v>
      </c>
      <c r="C9" s="31">
        <v>1591</v>
      </c>
      <c r="D9" s="148">
        <v>780</v>
      </c>
      <c r="E9" s="31">
        <v>1377</v>
      </c>
      <c r="F9" s="148">
        <v>739</v>
      </c>
      <c r="G9" s="32">
        <f>SUM(E9-C9)</f>
        <v>-214</v>
      </c>
      <c r="H9" s="149">
        <f>(E9-C9)*100/C9</f>
        <v>-13.450659962287869</v>
      </c>
      <c r="J9" s="459"/>
      <c r="K9" s="463"/>
    </row>
    <row r="10" spans="2:11" ht="28.5" customHeight="1" thickBot="1" x14ac:dyDescent="0.3">
      <c r="B10" s="969" t="s">
        <v>193</v>
      </c>
      <c r="C10" s="970"/>
      <c r="D10" s="970"/>
      <c r="E10" s="970"/>
      <c r="F10" s="970"/>
      <c r="G10" s="970"/>
      <c r="H10" s="971"/>
    </row>
    <row r="11" spans="2:11" ht="15.75" customHeight="1" x14ac:dyDescent="0.25">
      <c r="B11" s="79" t="s">
        <v>29</v>
      </c>
      <c r="C11" s="49">
        <v>192</v>
      </c>
      <c r="D11" s="134">
        <v>98</v>
      </c>
      <c r="E11" s="49">
        <v>180</v>
      </c>
      <c r="F11" s="134">
        <v>89</v>
      </c>
      <c r="G11" s="135">
        <f t="shared" ref="G11:G35" si="0">SUM(E11-C11)</f>
        <v>-12</v>
      </c>
      <c r="H11" s="136">
        <f t="shared" ref="H11:H35" si="1">(E11-C11)*100/C11</f>
        <v>-6.25</v>
      </c>
    </row>
    <row r="12" spans="2:11" x14ac:dyDescent="0.25">
      <c r="B12" s="12" t="s">
        <v>30</v>
      </c>
      <c r="C12" s="13">
        <v>850</v>
      </c>
      <c r="D12" s="112">
        <v>366</v>
      </c>
      <c r="E12" s="13">
        <v>831</v>
      </c>
      <c r="F12" s="112">
        <v>367</v>
      </c>
      <c r="G12" s="14">
        <f t="shared" si="0"/>
        <v>-19</v>
      </c>
      <c r="H12" s="137">
        <f t="shared" si="1"/>
        <v>-2.2352941176470589</v>
      </c>
    </row>
    <row r="13" spans="2:11" x14ac:dyDescent="0.25">
      <c r="B13" s="12" t="s">
        <v>31</v>
      </c>
      <c r="C13" s="13">
        <v>506</v>
      </c>
      <c r="D13" s="112">
        <v>300</v>
      </c>
      <c r="E13" s="13">
        <v>486</v>
      </c>
      <c r="F13" s="112">
        <v>287</v>
      </c>
      <c r="G13" s="14">
        <f t="shared" si="0"/>
        <v>-20</v>
      </c>
      <c r="H13" s="137">
        <f t="shared" si="1"/>
        <v>-3.9525691699604741</v>
      </c>
    </row>
    <row r="14" spans="2:11" x14ac:dyDescent="0.25">
      <c r="B14" s="12" t="s">
        <v>32</v>
      </c>
      <c r="C14" s="13">
        <v>927</v>
      </c>
      <c r="D14" s="112">
        <v>467</v>
      </c>
      <c r="E14" s="13">
        <v>944</v>
      </c>
      <c r="F14" s="112">
        <v>473</v>
      </c>
      <c r="G14" s="14">
        <f t="shared" si="0"/>
        <v>17</v>
      </c>
      <c r="H14" s="137">
        <f t="shared" si="1"/>
        <v>1.8338727076591155</v>
      </c>
    </row>
    <row r="15" spans="2:11" x14ac:dyDescent="0.25">
      <c r="B15" s="12" t="s">
        <v>33</v>
      </c>
      <c r="C15" s="13">
        <v>702</v>
      </c>
      <c r="D15" s="112">
        <v>347</v>
      </c>
      <c r="E15" s="13">
        <v>758</v>
      </c>
      <c r="F15" s="112">
        <v>403</v>
      </c>
      <c r="G15" s="14">
        <f t="shared" si="0"/>
        <v>56</v>
      </c>
      <c r="H15" s="137">
        <f t="shared" si="1"/>
        <v>7.9772079772079776</v>
      </c>
    </row>
    <row r="16" spans="2:11" x14ac:dyDescent="0.25">
      <c r="B16" s="12" t="s">
        <v>34</v>
      </c>
      <c r="C16" s="13">
        <v>258</v>
      </c>
      <c r="D16" s="112">
        <v>111</v>
      </c>
      <c r="E16" s="13">
        <v>242</v>
      </c>
      <c r="F16" s="112">
        <v>123</v>
      </c>
      <c r="G16" s="14">
        <f t="shared" si="0"/>
        <v>-16</v>
      </c>
      <c r="H16" s="137">
        <f t="shared" si="1"/>
        <v>-6.2015503875968996</v>
      </c>
    </row>
    <row r="17" spans="2:8" x14ac:dyDescent="0.25">
      <c r="B17" s="12" t="s">
        <v>35</v>
      </c>
      <c r="C17" s="13">
        <v>388</v>
      </c>
      <c r="D17" s="112">
        <v>194</v>
      </c>
      <c r="E17" s="13">
        <v>352</v>
      </c>
      <c r="F17" s="112">
        <v>204</v>
      </c>
      <c r="G17" s="14">
        <f t="shared" si="0"/>
        <v>-36</v>
      </c>
      <c r="H17" s="137">
        <f t="shared" si="1"/>
        <v>-9.2783505154639183</v>
      </c>
    </row>
    <row r="18" spans="2:8" x14ac:dyDescent="0.25">
      <c r="B18" s="12" t="s">
        <v>36</v>
      </c>
      <c r="C18" s="13">
        <v>358</v>
      </c>
      <c r="D18" s="112">
        <v>205</v>
      </c>
      <c r="E18" s="13">
        <v>386</v>
      </c>
      <c r="F18" s="112">
        <v>223</v>
      </c>
      <c r="G18" s="14">
        <f t="shared" si="0"/>
        <v>28</v>
      </c>
      <c r="H18" s="137">
        <f t="shared" si="1"/>
        <v>7.8212290502793298</v>
      </c>
    </row>
    <row r="19" spans="2:8" x14ac:dyDescent="0.25">
      <c r="B19" s="12" t="s">
        <v>37</v>
      </c>
      <c r="C19" s="13">
        <v>612</v>
      </c>
      <c r="D19" s="112">
        <v>247</v>
      </c>
      <c r="E19" s="13">
        <v>533</v>
      </c>
      <c r="F19" s="112">
        <v>237</v>
      </c>
      <c r="G19" s="14">
        <f t="shared" si="0"/>
        <v>-79</v>
      </c>
      <c r="H19" s="137">
        <f t="shared" si="1"/>
        <v>-12.908496732026144</v>
      </c>
    </row>
    <row r="20" spans="2:8" x14ac:dyDescent="0.25">
      <c r="B20" s="12" t="s">
        <v>38</v>
      </c>
      <c r="C20" s="13">
        <v>317</v>
      </c>
      <c r="D20" s="112">
        <v>116</v>
      </c>
      <c r="E20" s="13">
        <v>285</v>
      </c>
      <c r="F20" s="112">
        <v>111</v>
      </c>
      <c r="G20" s="14">
        <f t="shared" si="0"/>
        <v>-32</v>
      </c>
      <c r="H20" s="137">
        <f t="shared" si="1"/>
        <v>-10.094637223974763</v>
      </c>
    </row>
    <row r="21" spans="2:8" x14ac:dyDescent="0.25">
      <c r="B21" s="12" t="s">
        <v>39</v>
      </c>
      <c r="C21" s="13">
        <v>335</v>
      </c>
      <c r="D21" s="112">
        <v>143</v>
      </c>
      <c r="E21" s="13">
        <v>693</v>
      </c>
      <c r="F21" s="112">
        <v>389</v>
      </c>
      <c r="G21" s="14">
        <f t="shared" si="0"/>
        <v>358</v>
      </c>
      <c r="H21" s="137">
        <f t="shared" si="1"/>
        <v>106.86567164179104</v>
      </c>
    </row>
    <row r="22" spans="2:8" x14ac:dyDescent="0.25">
      <c r="B22" s="12" t="s">
        <v>40</v>
      </c>
      <c r="C22" s="13">
        <v>564</v>
      </c>
      <c r="D22" s="112">
        <v>334</v>
      </c>
      <c r="E22" s="13">
        <v>465</v>
      </c>
      <c r="F22" s="112">
        <v>275</v>
      </c>
      <c r="G22" s="14">
        <f t="shared" si="0"/>
        <v>-99</v>
      </c>
      <c r="H22" s="137">
        <f t="shared" si="1"/>
        <v>-17.553191489361701</v>
      </c>
    </row>
    <row r="23" spans="2:8" x14ac:dyDescent="0.25">
      <c r="B23" s="12" t="s">
        <v>41</v>
      </c>
      <c r="C23" s="13">
        <v>690</v>
      </c>
      <c r="D23" s="112">
        <v>299</v>
      </c>
      <c r="E23" s="13">
        <v>653</v>
      </c>
      <c r="F23" s="112">
        <v>330</v>
      </c>
      <c r="G23" s="14">
        <f t="shared" si="0"/>
        <v>-37</v>
      </c>
      <c r="H23" s="137">
        <f t="shared" si="1"/>
        <v>-5.36231884057971</v>
      </c>
    </row>
    <row r="24" spans="2:8" x14ac:dyDescent="0.25">
      <c r="B24" s="19" t="s">
        <v>42</v>
      </c>
      <c r="C24" s="138">
        <v>521</v>
      </c>
      <c r="D24" s="139">
        <v>254</v>
      </c>
      <c r="E24" s="138">
        <v>541</v>
      </c>
      <c r="F24" s="139">
        <v>289</v>
      </c>
      <c r="G24" s="14">
        <f t="shared" si="0"/>
        <v>20</v>
      </c>
      <c r="H24" s="137">
        <f t="shared" si="1"/>
        <v>3.8387715930902111</v>
      </c>
    </row>
    <row r="25" spans="2:8" x14ac:dyDescent="0.25">
      <c r="B25" s="19" t="s">
        <v>43</v>
      </c>
      <c r="C25" s="138">
        <v>614</v>
      </c>
      <c r="D25" s="139">
        <v>331</v>
      </c>
      <c r="E25" s="138">
        <v>662</v>
      </c>
      <c r="F25" s="139">
        <v>340</v>
      </c>
      <c r="G25" s="14">
        <f t="shared" si="0"/>
        <v>48</v>
      </c>
      <c r="H25" s="137">
        <f t="shared" si="1"/>
        <v>7.8175895765472312</v>
      </c>
    </row>
    <row r="26" spans="2:8" x14ac:dyDescent="0.25">
      <c r="B26" s="19" t="s">
        <v>44</v>
      </c>
      <c r="C26" s="138">
        <v>653</v>
      </c>
      <c r="D26" s="139">
        <v>384</v>
      </c>
      <c r="E26" s="138">
        <v>663</v>
      </c>
      <c r="F26" s="139">
        <v>375</v>
      </c>
      <c r="G26" s="14">
        <f t="shared" si="0"/>
        <v>10</v>
      </c>
      <c r="H26" s="137">
        <f t="shared" si="1"/>
        <v>1.5313935681470139</v>
      </c>
    </row>
    <row r="27" spans="2:8" x14ac:dyDescent="0.25">
      <c r="B27" s="19" t="s">
        <v>45</v>
      </c>
      <c r="C27" s="138">
        <v>718</v>
      </c>
      <c r="D27" s="139">
        <v>381</v>
      </c>
      <c r="E27" s="138">
        <v>792</v>
      </c>
      <c r="F27" s="139">
        <v>455</v>
      </c>
      <c r="G27" s="14">
        <f t="shared" si="0"/>
        <v>74</v>
      </c>
      <c r="H27" s="137">
        <f t="shared" si="1"/>
        <v>10.30640668523677</v>
      </c>
    </row>
    <row r="28" spans="2:8" x14ac:dyDescent="0.25">
      <c r="B28" s="19" t="s">
        <v>46</v>
      </c>
      <c r="C28" s="138">
        <v>403</v>
      </c>
      <c r="D28" s="139">
        <v>197</v>
      </c>
      <c r="E28" s="138">
        <v>369</v>
      </c>
      <c r="F28" s="139">
        <v>183</v>
      </c>
      <c r="G28" s="14">
        <f t="shared" si="0"/>
        <v>-34</v>
      </c>
      <c r="H28" s="137">
        <f t="shared" si="1"/>
        <v>-8.4367245657568244</v>
      </c>
    </row>
    <row r="29" spans="2:8" x14ac:dyDescent="0.25">
      <c r="B29" s="19" t="s">
        <v>47</v>
      </c>
      <c r="C29" s="138">
        <v>374</v>
      </c>
      <c r="D29" s="139">
        <v>180</v>
      </c>
      <c r="E29" s="138">
        <v>364</v>
      </c>
      <c r="F29" s="139">
        <v>192</v>
      </c>
      <c r="G29" s="14">
        <f t="shared" si="0"/>
        <v>-10</v>
      </c>
      <c r="H29" s="137">
        <f t="shared" si="1"/>
        <v>-2.6737967914438503</v>
      </c>
    </row>
    <row r="30" spans="2:8" x14ac:dyDescent="0.25">
      <c r="B30" s="19" t="s">
        <v>48</v>
      </c>
      <c r="C30" s="138">
        <v>664</v>
      </c>
      <c r="D30" s="139">
        <v>298</v>
      </c>
      <c r="E30" s="138">
        <v>648</v>
      </c>
      <c r="F30" s="139">
        <v>271</v>
      </c>
      <c r="G30" s="14">
        <f t="shared" si="0"/>
        <v>-16</v>
      </c>
      <c r="H30" s="137">
        <f t="shared" si="1"/>
        <v>-2.4096385542168677</v>
      </c>
    </row>
    <row r="31" spans="2:8" x14ac:dyDescent="0.25">
      <c r="B31" s="19" t="s">
        <v>49</v>
      </c>
      <c r="C31" s="138">
        <v>237</v>
      </c>
      <c r="D31" s="139">
        <v>127</v>
      </c>
      <c r="E31" s="138">
        <v>224</v>
      </c>
      <c r="F31" s="139">
        <v>119</v>
      </c>
      <c r="G31" s="14">
        <f t="shared" si="0"/>
        <v>-13</v>
      </c>
      <c r="H31" s="137">
        <f t="shared" si="1"/>
        <v>-5.4852320675105481</v>
      </c>
    </row>
    <row r="32" spans="2:8" x14ac:dyDescent="0.25">
      <c r="B32" s="19" t="s">
        <v>50</v>
      </c>
      <c r="C32" s="138">
        <v>158</v>
      </c>
      <c r="D32" s="139">
        <v>79</v>
      </c>
      <c r="E32" s="138">
        <v>132</v>
      </c>
      <c r="F32" s="139">
        <v>80</v>
      </c>
      <c r="G32" s="14">
        <f t="shared" si="0"/>
        <v>-26</v>
      </c>
      <c r="H32" s="137">
        <f t="shared" si="1"/>
        <v>-16.455696202531644</v>
      </c>
    </row>
    <row r="33" spans="2:8" x14ac:dyDescent="0.25">
      <c r="B33" s="19" t="s">
        <v>51</v>
      </c>
      <c r="C33" s="138">
        <v>377</v>
      </c>
      <c r="D33" s="139">
        <v>191</v>
      </c>
      <c r="E33" s="138">
        <v>368</v>
      </c>
      <c r="F33" s="139">
        <v>189</v>
      </c>
      <c r="G33" s="14">
        <f t="shared" si="0"/>
        <v>-9</v>
      </c>
      <c r="H33" s="137">
        <f>(E33-C33)*100/C33</f>
        <v>-2.3872679045092839</v>
      </c>
    </row>
    <row r="34" spans="2:8" x14ac:dyDescent="0.25">
      <c r="B34" s="19" t="s">
        <v>52</v>
      </c>
      <c r="C34" s="138">
        <v>627</v>
      </c>
      <c r="D34" s="139">
        <v>351</v>
      </c>
      <c r="E34" s="138">
        <v>681</v>
      </c>
      <c r="F34" s="139">
        <v>396</v>
      </c>
      <c r="G34" s="14">
        <f t="shared" si="0"/>
        <v>54</v>
      </c>
      <c r="H34" s="137">
        <f t="shared" si="1"/>
        <v>8.6124401913875595</v>
      </c>
    </row>
    <row r="35" spans="2:8" ht="15.75" thickBot="1" x14ac:dyDescent="0.3">
      <c r="B35" s="20" t="s">
        <v>53</v>
      </c>
      <c r="C35" s="141">
        <v>225</v>
      </c>
      <c r="D35" s="142">
        <v>110</v>
      </c>
      <c r="E35" s="141">
        <v>199</v>
      </c>
      <c r="F35" s="142">
        <v>106</v>
      </c>
      <c r="G35" s="22">
        <f t="shared" si="0"/>
        <v>-26</v>
      </c>
      <c r="H35" s="144">
        <f t="shared" si="1"/>
        <v>-11.555555555555555</v>
      </c>
    </row>
  </sheetData>
  <mergeCells count="6">
    <mergeCell ref="B10:H10"/>
    <mergeCell ref="B5:B6"/>
    <mergeCell ref="E5:F5"/>
    <mergeCell ref="C5:D5"/>
    <mergeCell ref="G5:G6"/>
    <mergeCell ref="H5:H6"/>
  </mergeCells>
  <printOptions horizontalCentered="1"/>
  <pageMargins left="0" right="0" top="1.7322834645669292" bottom="0" header="0" footer="0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I45"/>
  <sheetViews>
    <sheetView zoomScale="110" zoomScaleNormal="11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2.5703125" style="11" customWidth="1"/>
    <col min="3" max="3" width="14" style="11" customWidth="1"/>
    <col min="4" max="4" width="11.42578125" style="11" customWidth="1"/>
    <col min="5" max="5" width="15.140625" style="11" customWidth="1"/>
    <col min="6" max="6" width="11.5703125" style="11" customWidth="1"/>
    <col min="7" max="7" width="13.140625" style="11" customWidth="1"/>
    <col min="8" max="8" width="9.5703125" style="11" customWidth="1"/>
    <col min="9" max="9" width="14.140625" style="11" customWidth="1"/>
    <col min="10" max="16384" width="9.140625" style="11"/>
  </cols>
  <sheetData>
    <row r="2" spans="2:9" x14ac:dyDescent="0.25">
      <c r="B2" s="11" t="s">
        <v>316</v>
      </c>
    </row>
    <row r="3" spans="2:9" x14ac:dyDescent="0.25">
      <c r="B3" s="11" t="s">
        <v>348</v>
      </c>
    </row>
    <row r="4" spans="2:9" ht="12.75" customHeight="1" thickBot="1" x14ac:dyDescent="0.3"/>
    <row r="5" spans="2:9" ht="26.25" customHeight="1" thickBot="1" x14ac:dyDescent="0.3">
      <c r="B5" s="514"/>
      <c r="C5" s="977" t="s">
        <v>379</v>
      </c>
      <c r="D5" s="941"/>
      <c r="E5" s="977" t="s">
        <v>398</v>
      </c>
      <c r="F5" s="941"/>
    </row>
    <row r="6" spans="2:9" ht="30.75" customHeight="1" thickBot="1" x14ac:dyDescent="0.3">
      <c r="B6" s="515" t="s">
        <v>3</v>
      </c>
      <c r="C6" s="916" t="s">
        <v>517</v>
      </c>
      <c r="D6" s="518" t="s">
        <v>93</v>
      </c>
      <c r="E6" s="916" t="s">
        <v>517</v>
      </c>
      <c r="F6" s="518" t="s">
        <v>93</v>
      </c>
    </row>
    <row r="7" spans="2:9" ht="23.25" customHeight="1" thickBot="1" x14ac:dyDescent="0.3">
      <c r="B7" s="152" t="s">
        <v>65</v>
      </c>
      <c r="C7" s="153">
        <f>SUM(C9:C14)</f>
        <v>90972</v>
      </c>
      <c r="D7" s="154">
        <f>SUM(D9:D14)</f>
        <v>100</v>
      </c>
      <c r="E7" s="155">
        <f t="shared" ref="E7" si="0">SUM(E9:E14)</f>
        <v>82933</v>
      </c>
      <c r="F7" s="154">
        <f>SUM(F9:F14)</f>
        <v>100.00000000000001</v>
      </c>
    </row>
    <row r="8" spans="2:9" ht="24" customHeight="1" thickBot="1" x14ac:dyDescent="0.3">
      <c r="B8" s="397" t="s">
        <v>94</v>
      </c>
      <c r="C8" s="374"/>
      <c r="D8" s="374"/>
      <c r="E8" s="374"/>
      <c r="F8" s="375"/>
    </row>
    <row r="9" spans="2:9" ht="21" customHeight="1" thickTop="1" x14ac:dyDescent="0.25">
      <c r="B9" s="156" t="s">
        <v>67</v>
      </c>
      <c r="C9" s="158">
        <v>12756</v>
      </c>
      <c r="D9" s="157">
        <f>SUM(C9/C7*100)</f>
        <v>14.021896847381612</v>
      </c>
      <c r="E9" s="158">
        <v>11412</v>
      </c>
      <c r="F9" s="157">
        <f>SUM(E9/E7*100)</f>
        <v>13.760505468269567</v>
      </c>
      <c r="H9" s="73"/>
      <c r="I9" s="458"/>
    </row>
    <row r="10" spans="2:9" ht="18" customHeight="1" x14ac:dyDescent="0.25">
      <c r="B10" s="12" t="s">
        <v>68</v>
      </c>
      <c r="C10" s="112">
        <v>27676</v>
      </c>
      <c r="D10" s="40">
        <f>SUM(C10/C7*100)</f>
        <v>30.422547597062831</v>
      </c>
      <c r="E10" s="112">
        <v>25075</v>
      </c>
      <c r="F10" s="40">
        <f>SUM(E10/E7*100)</f>
        <v>30.235250141680638</v>
      </c>
    </row>
    <row r="11" spans="2:9" ht="15.75" customHeight="1" x14ac:dyDescent="0.25">
      <c r="B11" s="12" t="s">
        <v>69</v>
      </c>
      <c r="C11" s="112">
        <v>20642</v>
      </c>
      <c r="D11" s="40">
        <f>SUM(C11/C7*100)</f>
        <v>22.690498175262718</v>
      </c>
      <c r="E11" s="112">
        <v>19263</v>
      </c>
      <c r="F11" s="40">
        <f>SUM(E11/E7*100)</f>
        <v>23.227183389000761</v>
      </c>
      <c r="G11" s="458"/>
      <c r="H11" s="458"/>
    </row>
    <row r="12" spans="2:9" x14ac:dyDescent="0.25">
      <c r="B12" s="12" t="s">
        <v>70</v>
      </c>
      <c r="C12" s="112">
        <v>16689</v>
      </c>
      <c r="D12" s="40">
        <f>SUM(C12/C7*100)</f>
        <v>18.345205118058303</v>
      </c>
      <c r="E12" s="112">
        <v>14871</v>
      </c>
      <c r="F12" s="40">
        <f>SUM(E12/E7*100)</f>
        <v>17.931342167773987</v>
      </c>
    </row>
    <row r="13" spans="2:9" x14ac:dyDescent="0.25">
      <c r="B13" s="12" t="s">
        <v>71</v>
      </c>
      <c r="C13" s="112">
        <v>9297</v>
      </c>
      <c r="D13" s="40">
        <f>SUM(C13/C7*100)</f>
        <v>10.219628017411951</v>
      </c>
      <c r="E13" s="112">
        <v>8419</v>
      </c>
      <c r="F13" s="40">
        <f>SUM(E13/E7*100)</f>
        <v>10.151568133312432</v>
      </c>
    </row>
    <row r="14" spans="2:9" ht="15.75" thickBot="1" x14ac:dyDescent="0.3">
      <c r="B14" s="111" t="s">
        <v>95</v>
      </c>
      <c r="C14" s="113">
        <v>3912</v>
      </c>
      <c r="D14" s="43">
        <f>SUM(C14/C7*100)</f>
        <v>4.3002242448225827</v>
      </c>
      <c r="E14" s="113">
        <v>3893</v>
      </c>
      <c r="F14" s="43">
        <f>SUM(E14/E7*100)</f>
        <v>4.6941506999626199</v>
      </c>
    </row>
    <row r="16" spans="2:9" x14ac:dyDescent="0.25">
      <c r="B16" s="11" t="s">
        <v>317</v>
      </c>
    </row>
    <row r="17" spans="2:9" x14ac:dyDescent="0.25">
      <c r="B17" s="11" t="s">
        <v>207</v>
      </c>
    </row>
    <row r="18" spans="2:9" ht="13.5" customHeight="1" thickBot="1" x14ac:dyDescent="0.3"/>
    <row r="19" spans="2:9" ht="24" customHeight="1" thickBot="1" x14ac:dyDescent="0.3">
      <c r="B19" s="514"/>
      <c r="C19" s="977" t="s">
        <v>379</v>
      </c>
      <c r="D19" s="941"/>
      <c r="E19" s="977" t="s">
        <v>398</v>
      </c>
      <c r="F19" s="941"/>
    </row>
    <row r="20" spans="2:9" ht="34.5" customHeight="1" thickBot="1" x14ac:dyDescent="0.3">
      <c r="B20" s="515" t="s">
        <v>3</v>
      </c>
      <c r="C20" s="517" t="s">
        <v>517</v>
      </c>
      <c r="D20" s="518" t="s">
        <v>93</v>
      </c>
      <c r="E20" s="517" t="s">
        <v>518</v>
      </c>
      <c r="F20" s="518" t="s">
        <v>93</v>
      </c>
    </row>
    <row r="21" spans="2:9" ht="24" customHeight="1" thickBot="1" x14ac:dyDescent="0.3">
      <c r="B21" s="152" t="s">
        <v>65</v>
      </c>
      <c r="C21" s="153">
        <f>SUM(C23:C27)</f>
        <v>90972</v>
      </c>
      <c r="D21" s="154">
        <f>SUM(D23:D27)</f>
        <v>100</v>
      </c>
      <c r="E21" s="155">
        <f>SUM(E23:E27)</f>
        <v>82933</v>
      </c>
      <c r="F21" s="154">
        <f>SUM(F23:F27)</f>
        <v>100</v>
      </c>
    </row>
    <row r="22" spans="2:9" ht="21" customHeight="1" thickBot="1" x14ac:dyDescent="0.3">
      <c r="B22" s="978" t="s">
        <v>96</v>
      </c>
      <c r="C22" s="979"/>
      <c r="D22" s="979"/>
      <c r="E22" s="979"/>
      <c r="F22" s="980"/>
    </row>
    <row r="23" spans="2:9" ht="21.75" customHeight="1" thickTop="1" x14ac:dyDescent="0.25">
      <c r="B23" s="156" t="s">
        <v>97</v>
      </c>
      <c r="C23" s="158">
        <v>13756</v>
      </c>
      <c r="D23" s="157">
        <f>SUM(C23/C21*100)</f>
        <v>15.121136173767752</v>
      </c>
      <c r="E23" s="158">
        <v>12829</v>
      </c>
      <c r="F23" s="157">
        <f>SUM(E23/E21*100)</f>
        <v>15.469113621839318</v>
      </c>
    </row>
    <row r="24" spans="2:9" ht="30" x14ac:dyDescent="0.25">
      <c r="B24" s="12" t="s">
        <v>98</v>
      </c>
      <c r="C24" s="112">
        <v>23223</v>
      </c>
      <c r="D24" s="40">
        <f>SUM(C24/C21*100)</f>
        <v>25.527634876665346</v>
      </c>
      <c r="E24" s="112">
        <v>21614</v>
      </c>
      <c r="F24" s="40">
        <f>SUM(E24/E21*100)</f>
        <v>26.062001856920645</v>
      </c>
    </row>
    <row r="25" spans="2:9" ht="28.5" customHeight="1" x14ac:dyDescent="0.25">
      <c r="B25" s="12" t="s">
        <v>99</v>
      </c>
      <c r="C25" s="112">
        <v>9713</v>
      </c>
      <c r="D25" s="40">
        <f>SUM(C25/C21*100)</f>
        <v>10.676911577188585</v>
      </c>
      <c r="E25" s="112">
        <v>9254</v>
      </c>
      <c r="F25" s="40">
        <f>SUM(E25/E21*100)</f>
        <v>11.158404977511967</v>
      </c>
    </row>
    <row r="26" spans="2:9" ht="21.75" customHeight="1" x14ac:dyDescent="0.25">
      <c r="B26" s="12" t="s">
        <v>100</v>
      </c>
      <c r="C26" s="112">
        <v>26062</v>
      </c>
      <c r="D26" s="40">
        <f>SUM(C26/C21*100)</f>
        <v>28.648375324275598</v>
      </c>
      <c r="E26" s="112">
        <v>23071</v>
      </c>
      <c r="F26" s="40">
        <f>SUM(E26/E21*100)</f>
        <v>27.818841715601749</v>
      </c>
      <c r="G26" s="892"/>
      <c r="H26" s="458"/>
      <c r="I26" s="458"/>
    </row>
    <row r="27" spans="2:9" ht="22.5" customHeight="1" thickBot="1" x14ac:dyDescent="0.3">
      <c r="B27" s="111" t="s">
        <v>101</v>
      </c>
      <c r="C27" s="113">
        <v>18218</v>
      </c>
      <c r="D27" s="43">
        <f>SUM(C27/C21*100)</f>
        <v>20.025942048102713</v>
      </c>
      <c r="E27" s="113">
        <v>16165</v>
      </c>
      <c r="F27" s="43">
        <f>SUM(E27/E21*100)</f>
        <v>19.491637828126319</v>
      </c>
      <c r="G27" s="458"/>
      <c r="H27" s="458"/>
    </row>
    <row r="29" spans="2:9" x14ac:dyDescent="0.25">
      <c r="B29" s="11" t="s">
        <v>318</v>
      </c>
    </row>
    <row r="30" spans="2:9" x14ac:dyDescent="0.25">
      <c r="B30" s="11" t="s">
        <v>348</v>
      </c>
    </row>
    <row r="31" spans="2:9" ht="14.25" customHeight="1" thickBot="1" x14ac:dyDescent="0.3"/>
    <row r="32" spans="2:9" ht="15.75" thickBot="1" x14ac:dyDescent="0.3">
      <c r="B32" s="514"/>
      <c r="C32" s="977" t="s">
        <v>379</v>
      </c>
      <c r="D32" s="941"/>
      <c r="E32" s="977" t="s">
        <v>398</v>
      </c>
      <c r="F32" s="941"/>
    </row>
    <row r="33" spans="2:9" ht="28.5" customHeight="1" thickBot="1" x14ac:dyDescent="0.3">
      <c r="B33" s="515" t="s">
        <v>3</v>
      </c>
      <c r="C33" s="916" t="s">
        <v>517</v>
      </c>
      <c r="D33" s="518" t="s">
        <v>93</v>
      </c>
      <c r="E33" s="916" t="s">
        <v>517</v>
      </c>
      <c r="F33" s="518" t="s">
        <v>93</v>
      </c>
    </row>
    <row r="34" spans="2:9" ht="24.75" customHeight="1" thickBot="1" x14ac:dyDescent="0.3">
      <c r="B34" s="152" t="s">
        <v>65</v>
      </c>
      <c r="C34" s="153">
        <f>SUM(C36:C42)</f>
        <v>90972</v>
      </c>
      <c r="D34" s="154">
        <f>SUM(D36:D42)</f>
        <v>100.00000000000001</v>
      </c>
      <c r="E34" s="155">
        <f>SUM(E36:E42)</f>
        <v>82933</v>
      </c>
      <c r="F34" s="154">
        <f>SUM(F36:F42)</f>
        <v>99.999999999999986</v>
      </c>
    </row>
    <row r="35" spans="2:9" ht="23.25" customHeight="1" thickBot="1" x14ac:dyDescent="0.3">
      <c r="B35" s="159" t="s">
        <v>211</v>
      </c>
      <c r="C35" s="160"/>
      <c r="D35" s="160"/>
      <c r="E35" s="160"/>
      <c r="F35" s="161"/>
    </row>
    <row r="36" spans="2:9" ht="15.75" customHeight="1" thickTop="1" x14ac:dyDescent="0.25">
      <c r="B36" s="156" t="s">
        <v>78</v>
      </c>
      <c r="C36" s="158">
        <v>18514</v>
      </c>
      <c r="D36" s="157">
        <f>SUM(C36/C34*100)</f>
        <v>20.351316888713011</v>
      </c>
      <c r="E36" s="158">
        <v>16838</v>
      </c>
      <c r="F36" s="157">
        <f>SUM(E36/E34*100)</f>
        <v>20.303136266624865</v>
      </c>
    </row>
    <row r="37" spans="2:9" x14ac:dyDescent="0.25">
      <c r="B37" s="12" t="s">
        <v>102</v>
      </c>
      <c r="C37" s="112">
        <v>21437</v>
      </c>
      <c r="D37" s="40">
        <f>SUM(C37/C34*100)</f>
        <v>23.5643934397397</v>
      </c>
      <c r="E37" s="112">
        <v>20335</v>
      </c>
      <c r="F37" s="40">
        <f>SUM(E37/E34*100)</f>
        <v>24.519793085985071</v>
      </c>
      <c r="G37" s="892"/>
      <c r="H37" s="892"/>
      <c r="I37" s="458"/>
    </row>
    <row r="38" spans="2:9" x14ac:dyDescent="0.25">
      <c r="B38" s="12" t="s">
        <v>103</v>
      </c>
      <c r="C38" s="112">
        <v>13293</v>
      </c>
      <c r="D38" s="40">
        <f>SUM(C38/C34*100)</f>
        <v>14.612188365650969</v>
      </c>
      <c r="E38" s="112">
        <v>12386</v>
      </c>
      <c r="F38" s="40">
        <f>SUM(E38/E34*100)</f>
        <v>14.93494748773106</v>
      </c>
    </row>
    <row r="39" spans="2:9" x14ac:dyDescent="0.25">
      <c r="B39" s="12" t="s">
        <v>104</v>
      </c>
      <c r="C39" s="112">
        <v>12984</v>
      </c>
      <c r="D39" s="40">
        <f>SUM(C39/C34*100)</f>
        <v>14.272523413797652</v>
      </c>
      <c r="E39" s="112">
        <v>11865</v>
      </c>
      <c r="F39" s="40">
        <f>SUM(E39/E34*100)</f>
        <v>14.306729528655662</v>
      </c>
    </row>
    <row r="40" spans="2:9" x14ac:dyDescent="0.25">
      <c r="B40" s="162" t="s">
        <v>105</v>
      </c>
      <c r="C40" s="163">
        <v>7207</v>
      </c>
      <c r="D40" s="47">
        <f>SUM(C40/C34*100)</f>
        <v>7.9222178252649167</v>
      </c>
      <c r="E40" s="163">
        <v>6293</v>
      </c>
      <c r="F40" s="47">
        <f>SUM(E40/E34*100)</f>
        <v>7.5880530066439178</v>
      </c>
    </row>
    <row r="41" spans="2:9" x14ac:dyDescent="0.25">
      <c r="B41" s="162" t="s">
        <v>86</v>
      </c>
      <c r="C41" s="163">
        <v>2440</v>
      </c>
      <c r="D41" s="47">
        <f>SUM(C41/C34*100)</f>
        <v>2.6821439563821836</v>
      </c>
      <c r="E41" s="163">
        <v>2154</v>
      </c>
      <c r="F41" s="47">
        <f>SUM(E41/E34*100)</f>
        <v>2.5972773202464641</v>
      </c>
    </row>
    <row r="42" spans="2:9" ht="15.75" thickBot="1" x14ac:dyDescent="0.3">
      <c r="B42" s="111" t="s">
        <v>79</v>
      </c>
      <c r="C42" s="113">
        <v>15097</v>
      </c>
      <c r="D42" s="43">
        <f>SUM(C42/C34*100)</f>
        <v>16.59521611045157</v>
      </c>
      <c r="E42" s="113">
        <v>13062</v>
      </c>
      <c r="F42" s="43">
        <f>SUM(E42/E34*100)</f>
        <v>15.750063304112958</v>
      </c>
    </row>
    <row r="45" spans="2:9" x14ac:dyDescent="0.25">
      <c r="C45" s="73"/>
      <c r="D45" s="458"/>
      <c r="F45" s="458"/>
    </row>
  </sheetData>
  <mergeCells count="7">
    <mergeCell ref="C5:D5"/>
    <mergeCell ref="E5:F5"/>
    <mergeCell ref="C19:D19"/>
    <mergeCell ref="E19:F19"/>
    <mergeCell ref="C32:D32"/>
    <mergeCell ref="E32:F32"/>
    <mergeCell ref="B22:F22"/>
  </mergeCells>
  <pageMargins left="1.6929133858267718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35</vt:i4>
      </vt:variant>
    </vt:vector>
  </HeadingPairs>
  <TitlesOfParts>
    <vt:vector size="35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 A</vt:lpstr>
      <vt:lpstr>T.XIV B</vt:lpstr>
      <vt:lpstr>T.XIV C</vt:lpstr>
      <vt:lpstr>T.XV</vt:lpstr>
      <vt:lpstr>T.XVI</vt:lpstr>
      <vt:lpstr>T.XVII</vt:lpstr>
      <vt:lpstr>T.XVIII A</vt:lpstr>
      <vt:lpstr>T.XVIII B</vt:lpstr>
      <vt:lpstr>T.XVIII C</vt:lpstr>
      <vt:lpstr>T.XIX</vt:lpstr>
      <vt:lpstr>T.XX</vt:lpstr>
      <vt:lpstr>T.XXI</vt:lpstr>
      <vt:lpstr>T.XXII A</vt:lpstr>
      <vt:lpstr>T.XXII B</vt:lpstr>
      <vt:lpstr>T.XXIII</vt:lpstr>
      <vt:lpstr>T.XXIV</vt:lpstr>
      <vt:lpstr>T.XXV</vt:lpstr>
      <vt:lpstr>T.XXV A</vt:lpstr>
      <vt:lpstr>T.XXVI</vt:lpstr>
      <vt:lpstr>T.XXVII</vt:lpstr>
      <vt:lpstr>T.XXVIII</vt:lpstr>
      <vt:lpstr>T.XXIX</vt:lpstr>
      <vt:lpstr>T.XXX</vt:lpstr>
      <vt:lpstr>T.XXXI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WUP</cp:lastModifiedBy>
  <cp:lastPrinted>2019-03-19T10:28:05Z</cp:lastPrinted>
  <dcterms:created xsi:type="dcterms:W3CDTF">2016-01-29T08:03:05Z</dcterms:created>
  <dcterms:modified xsi:type="dcterms:W3CDTF">2019-07-29T07:00:59Z</dcterms:modified>
</cp:coreProperties>
</file>