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85" windowWidth="19035" windowHeight="10770" tabRatio="790"/>
  </bookViews>
  <sheets>
    <sheet name="1" sheetId="1" r:id="rId1"/>
    <sheet name="2" sheetId="2" r:id="rId2"/>
    <sheet name="3" sheetId="46" r:id="rId3"/>
    <sheet name="4" sheetId="47" r:id="rId4"/>
    <sheet name="5" sheetId="49" r:id="rId5"/>
    <sheet name="6" sheetId="7" r:id="rId6"/>
    <sheet name="7" sheetId="48" r:id="rId7"/>
    <sheet name="8" sheetId="50" r:id="rId8"/>
    <sheet name="9-11" sheetId="35" r:id="rId9"/>
    <sheet name="12-14" sheetId="36" r:id="rId10"/>
    <sheet name="15" sheetId="3" r:id="rId11"/>
    <sheet name="16" sheetId="4" r:id="rId12"/>
    <sheet name="17" sheetId="33" r:id="rId13"/>
    <sheet name="18" sheetId="31" r:id="rId14"/>
    <sheet name="19" sheetId="43" r:id="rId15"/>
    <sheet name="20" sheetId="44" r:id="rId16"/>
    <sheet name="21" sheetId="45" r:id="rId17"/>
    <sheet name="22" sheetId="52" r:id="rId18"/>
    <sheet name="23" sheetId="53" r:id="rId19"/>
    <sheet name="24" sheetId="24" r:id="rId20"/>
    <sheet name="25" sheetId="39" r:id="rId21"/>
    <sheet name="26" sheetId="54" r:id="rId22"/>
    <sheet name="wyk1" sheetId="55" r:id="rId23"/>
    <sheet name="wyk2" sheetId="56" r:id="rId24"/>
  </sheets>
  <definedNames>
    <definedName name="SUMA_W_6_K_W_8_K">'5'!#REF!</definedName>
  </definedNames>
  <calcPr calcId="145621" refMode="R1C1"/>
</workbook>
</file>

<file path=xl/calcChain.xml><?xml version="1.0" encoding="utf-8"?>
<calcChain xmlns="http://schemas.openxmlformats.org/spreadsheetml/2006/main">
  <c r="J11" i="1" l="1"/>
  <c r="D54" i="53" l="1"/>
  <c r="D47" i="53"/>
  <c r="D43" i="53"/>
  <c r="D37" i="53"/>
  <c r="D33" i="53"/>
  <c r="D28" i="53"/>
  <c r="D27" i="53"/>
  <c r="D23" i="53"/>
  <c r="D17" i="53"/>
  <c r="D10" i="53"/>
  <c r="D9" i="53"/>
  <c r="D8" i="53"/>
  <c r="D7" i="53"/>
  <c r="D6" i="53"/>
  <c r="D5" i="53"/>
  <c r="J8" i="52"/>
  <c r="F8" i="52"/>
  <c r="E8" i="52"/>
  <c r="D8" i="52"/>
  <c r="H18" i="7" l="1"/>
  <c r="E37" i="49"/>
  <c r="F9" i="47"/>
  <c r="H17" i="46"/>
  <c r="G17" i="46"/>
  <c r="H16" i="46"/>
  <c r="H15" i="46"/>
  <c r="H14" i="46"/>
  <c r="G14" i="46"/>
  <c r="G13" i="46"/>
  <c r="G12" i="46"/>
  <c r="H13" i="46"/>
  <c r="H12" i="46"/>
  <c r="H10" i="46"/>
  <c r="G9" i="46"/>
  <c r="H9" i="46" s="1"/>
  <c r="F16" i="46"/>
  <c r="F15" i="46"/>
  <c r="F13" i="46"/>
  <c r="F12" i="46"/>
  <c r="F10" i="46"/>
  <c r="F9" i="46"/>
  <c r="D10" i="46"/>
  <c r="D9" i="46"/>
  <c r="G7" i="46"/>
  <c r="E10" i="36" l="1"/>
  <c r="AD8" i="36"/>
  <c r="AB8" i="36"/>
  <c r="Z8" i="36"/>
  <c r="X8" i="36"/>
  <c r="V8" i="36"/>
  <c r="T8" i="36"/>
  <c r="R8" i="36"/>
  <c r="P8" i="36"/>
  <c r="N8" i="36"/>
  <c r="L8" i="36"/>
  <c r="J8" i="36"/>
  <c r="H8" i="36"/>
  <c r="D8" i="36"/>
  <c r="AD23" i="36"/>
  <c r="AB23" i="36"/>
  <c r="Z23" i="36"/>
  <c r="X23" i="36"/>
  <c r="V23" i="36"/>
  <c r="T23" i="36"/>
  <c r="R23" i="36"/>
  <c r="P23" i="36"/>
  <c r="N23" i="36"/>
  <c r="L23" i="36"/>
  <c r="J23" i="36"/>
  <c r="H23" i="36"/>
  <c r="G23" i="36"/>
  <c r="F23" i="36"/>
  <c r="E23" i="36"/>
  <c r="D23" i="36"/>
  <c r="C23" i="36"/>
  <c r="AD37" i="36"/>
  <c r="AB37" i="36"/>
  <c r="Z37" i="36"/>
  <c r="X37" i="36"/>
  <c r="V37" i="36"/>
  <c r="T37" i="36"/>
  <c r="R37" i="36"/>
  <c r="P37" i="36"/>
  <c r="N37" i="36"/>
  <c r="L37" i="36"/>
  <c r="J37" i="36"/>
  <c r="I37" i="36"/>
  <c r="H37" i="36"/>
  <c r="G37" i="36"/>
  <c r="O37" i="36"/>
  <c r="M37" i="36"/>
  <c r="K37" i="36"/>
  <c r="S37" i="36"/>
  <c r="F37" i="36"/>
  <c r="D37" i="36"/>
  <c r="E45" i="36"/>
  <c r="E44" i="36"/>
  <c r="E43" i="36"/>
  <c r="E42" i="36"/>
  <c r="E41" i="36"/>
  <c r="E40" i="36"/>
  <c r="E39" i="36"/>
  <c r="E29" i="36"/>
  <c r="E28" i="36"/>
  <c r="E27" i="36"/>
  <c r="E26" i="36"/>
  <c r="E25" i="36"/>
  <c r="C37" i="36"/>
  <c r="C8" i="36"/>
  <c r="E15" i="36"/>
  <c r="E14" i="36"/>
  <c r="E13" i="36"/>
  <c r="E12" i="36"/>
  <c r="E11" i="36"/>
  <c r="F10" i="36" l="1"/>
  <c r="E8" i="36"/>
  <c r="H12" i="33"/>
  <c r="E12" i="33"/>
  <c r="D12" i="4" l="1"/>
  <c r="K9" i="4"/>
  <c r="F13" i="49" l="1"/>
  <c r="F12" i="49"/>
  <c r="D19" i="49" l="1"/>
  <c r="D17" i="49"/>
  <c r="D16" i="49"/>
  <c r="D15" i="49"/>
  <c r="D13" i="49"/>
  <c r="D12" i="49"/>
  <c r="D10" i="49"/>
  <c r="D9" i="49"/>
  <c r="F30" i="49" l="1"/>
  <c r="D30" i="49"/>
  <c r="F10" i="49"/>
  <c r="K8" i="4" l="1"/>
  <c r="M9" i="4"/>
  <c r="M8" i="4"/>
  <c r="K10" i="4"/>
  <c r="H7" i="39" l="1"/>
  <c r="G7" i="39"/>
  <c r="F7" i="39"/>
  <c r="E7" i="39"/>
  <c r="D7" i="39"/>
  <c r="C7" i="39"/>
  <c r="H11" i="4" l="1"/>
  <c r="D11" i="4"/>
  <c r="L11" i="4"/>
  <c r="K11" i="4"/>
  <c r="L10" i="4"/>
  <c r="H10" i="4"/>
  <c r="J10" i="4"/>
  <c r="J9" i="33"/>
  <c r="I9" i="33"/>
  <c r="H10" i="33"/>
  <c r="H9" i="33"/>
  <c r="K12" i="4"/>
  <c r="L12" i="4" s="1"/>
  <c r="L9" i="4" l="1"/>
  <c r="N9" i="4"/>
  <c r="D10" i="4"/>
  <c r="F10" i="4"/>
  <c r="M10" i="4"/>
  <c r="N10" i="4"/>
  <c r="F11" i="4"/>
  <c r="J11" i="4"/>
  <c r="M11" i="4"/>
  <c r="N11" i="4"/>
  <c r="F12" i="4"/>
  <c r="H12" i="4"/>
  <c r="J12" i="4"/>
  <c r="M12" i="4"/>
  <c r="N12" i="4"/>
  <c r="D13" i="4"/>
  <c r="F13" i="4"/>
  <c r="H13" i="4"/>
  <c r="J13" i="4"/>
  <c r="K13" i="4"/>
  <c r="L13" i="4"/>
  <c r="M13" i="4"/>
  <c r="N13" i="4"/>
  <c r="D14" i="4"/>
  <c r="F14" i="4"/>
  <c r="H14" i="4"/>
  <c r="J14" i="4"/>
  <c r="K14" i="4"/>
  <c r="L14" i="4"/>
  <c r="M14" i="4"/>
  <c r="N14" i="4"/>
  <c r="D15" i="4"/>
  <c r="F15" i="4"/>
  <c r="H15" i="4"/>
  <c r="J15" i="4"/>
  <c r="K15" i="4"/>
  <c r="L15" i="4"/>
  <c r="M15" i="4"/>
  <c r="N15" i="4"/>
  <c r="D16" i="4"/>
  <c r="F16" i="4"/>
  <c r="H16" i="4"/>
  <c r="J16" i="4"/>
  <c r="K16" i="4"/>
  <c r="L16" i="4"/>
  <c r="M16" i="4"/>
  <c r="N16" i="4"/>
  <c r="D17" i="4"/>
  <c r="F17" i="4"/>
  <c r="H17" i="4"/>
  <c r="J17" i="4"/>
  <c r="K17" i="4"/>
  <c r="L17" i="4"/>
  <c r="M17" i="4"/>
  <c r="N17" i="4"/>
  <c r="F38" i="49"/>
  <c r="F37" i="49"/>
  <c r="D37" i="49"/>
  <c r="F27" i="49"/>
  <c r="E27" i="49"/>
  <c r="F15" i="49"/>
  <c r="F13" i="7"/>
  <c r="F11" i="7"/>
  <c r="H13" i="49" l="1"/>
  <c r="G13" i="49"/>
  <c r="I8" i="36" l="1"/>
  <c r="G8" i="36"/>
  <c r="F32" i="54"/>
  <c r="C32" i="54"/>
  <c r="D32" i="54"/>
  <c r="E32" i="54"/>
  <c r="C7" i="54"/>
  <c r="C31" i="54"/>
  <c r="C30" i="54"/>
  <c r="C29" i="54"/>
  <c r="C28" i="54"/>
  <c r="C27" i="54"/>
  <c r="C26" i="54"/>
  <c r="C25" i="54"/>
  <c r="C24" i="54"/>
  <c r="C23" i="54"/>
  <c r="C22" i="54"/>
  <c r="C21" i="54"/>
  <c r="C20" i="54"/>
  <c r="C19" i="54"/>
  <c r="C18" i="54"/>
  <c r="C17" i="54"/>
  <c r="C16" i="54"/>
  <c r="C15" i="54"/>
  <c r="C14" i="54"/>
  <c r="C13" i="54"/>
  <c r="C12" i="54"/>
  <c r="C11" i="54"/>
  <c r="C10" i="54"/>
  <c r="C9" i="54"/>
  <c r="C8" i="54"/>
  <c r="F7" i="54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C18" i="7"/>
  <c r="G27" i="7"/>
  <c r="H27" i="7" s="1"/>
  <c r="G26" i="7"/>
  <c r="H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E18" i="7"/>
  <c r="F41" i="7" s="1"/>
  <c r="D11" i="7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1" i="7"/>
  <c r="H31" i="7" s="1"/>
  <c r="G30" i="7"/>
  <c r="H30" i="7" s="1"/>
  <c r="G29" i="7"/>
  <c r="H29" i="7" s="1"/>
  <c r="G28" i="7"/>
  <c r="H28" i="7" s="1"/>
  <c r="J15" i="48"/>
  <c r="F22" i="7" l="1"/>
  <c r="F26" i="7"/>
  <c r="F30" i="7"/>
  <c r="F34" i="7"/>
  <c r="F38" i="7"/>
  <c r="F42" i="7"/>
  <c r="F19" i="7"/>
  <c r="F23" i="7"/>
  <c r="F27" i="7"/>
  <c r="F31" i="7"/>
  <c r="F35" i="7"/>
  <c r="F39" i="7"/>
  <c r="F43" i="7"/>
  <c r="F20" i="7"/>
  <c r="F24" i="7"/>
  <c r="F28" i="7"/>
  <c r="F32" i="7"/>
  <c r="F36" i="7"/>
  <c r="F40" i="7"/>
  <c r="G18" i="7"/>
  <c r="F21" i="7"/>
  <c r="F25" i="7"/>
  <c r="F29" i="7"/>
  <c r="F33" i="7"/>
  <c r="F37" i="7"/>
  <c r="AC37" i="36" l="1"/>
  <c r="AA37" i="36"/>
  <c r="Y37" i="36"/>
  <c r="W37" i="36"/>
  <c r="U37" i="36"/>
  <c r="Q37" i="36"/>
  <c r="E37" i="36"/>
  <c r="G7" i="7" l="1"/>
  <c r="H7" i="7"/>
  <c r="D13" i="7"/>
  <c r="D12" i="7"/>
  <c r="D8" i="7"/>
  <c r="F12" i="7"/>
  <c r="F8" i="7"/>
  <c r="H8" i="7"/>
  <c r="G16" i="46" l="1"/>
  <c r="G15" i="46"/>
  <c r="G10" i="46"/>
  <c r="F17" i="46"/>
  <c r="F14" i="46"/>
  <c r="D17" i="46"/>
  <c r="D16" i="46"/>
  <c r="D15" i="46"/>
  <c r="D14" i="46"/>
  <c r="D13" i="46"/>
  <c r="D12" i="46"/>
  <c r="F8" i="45" l="1"/>
  <c r="F7" i="45"/>
  <c r="F9" i="52"/>
  <c r="M9" i="52"/>
  <c r="Q9" i="52" s="1"/>
  <c r="M16" i="52"/>
  <c r="Q16" i="52" s="1"/>
  <c r="M15" i="52"/>
  <c r="Q15" i="52" s="1"/>
  <c r="M14" i="52"/>
  <c r="Q14" i="52" s="1"/>
  <c r="M13" i="52"/>
  <c r="Q13" i="52" s="1"/>
  <c r="M12" i="52"/>
  <c r="Q12" i="52" s="1"/>
  <c r="M11" i="52"/>
  <c r="Q11" i="52" s="1"/>
  <c r="M33" i="52"/>
  <c r="Q33" i="52" s="1"/>
  <c r="M32" i="52"/>
  <c r="Q32" i="52" s="1"/>
  <c r="M31" i="52"/>
  <c r="Q31" i="52" s="1"/>
  <c r="M30" i="52"/>
  <c r="Q30" i="52" s="1"/>
  <c r="M29" i="52"/>
  <c r="Q29" i="52" s="1"/>
  <c r="M28" i="52"/>
  <c r="Q28" i="52" s="1"/>
  <c r="M27" i="52"/>
  <c r="Q27" i="52" s="1"/>
  <c r="M26" i="52"/>
  <c r="Q26" i="52" s="1"/>
  <c r="M25" i="52"/>
  <c r="Q25" i="52" s="1"/>
  <c r="M24" i="52"/>
  <c r="Q24" i="52" s="1"/>
  <c r="M23" i="52"/>
  <c r="Q23" i="52" s="1"/>
  <c r="M22" i="52"/>
  <c r="Q22" i="52" s="1"/>
  <c r="M21" i="52"/>
  <c r="Q21" i="52" s="1"/>
  <c r="M20" i="52"/>
  <c r="Q20" i="52" s="1"/>
  <c r="M19" i="52"/>
  <c r="Q19" i="52" s="1"/>
  <c r="M18" i="52"/>
  <c r="Q18" i="52" s="1"/>
  <c r="M17" i="52"/>
  <c r="Q17" i="52" s="1"/>
  <c r="M10" i="52"/>
  <c r="Q10" i="52" s="1"/>
  <c r="L33" i="52"/>
  <c r="P33" i="52" s="1"/>
  <c r="L32" i="52"/>
  <c r="P32" i="52" s="1"/>
  <c r="L31" i="52"/>
  <c r="P31" i="52" s="1"/>
  <c r="L30" i="52"/>
  <c r="P30" i="52" s="1"/>
  <c r="L29" i="52"/>
  <c r="P29" i="52" s="1"/>
  <c r="L28" i="52"/>
  <c r="P28" i="52" s="1"/>
  <c r="L27" i="52"/>
  <c r="P27" i="52" s="1"/>
  <c r="L26" i="52"/>
  <c r="P26" i="52" s="1"/>
  <c r="L25" i="52"/>
  <c r="P25" i="52" s="1"/>
  <c r="L24" i="52"/>
  <c r="P24" i="52" s="1"/>
  <c r="L23" i="52"/>
  <c r="P23" i="52" s="1"/>
  <c r="L22" i="52"/>
  <c r="P22" i="52" s="1"/>
  <c r="L21" i="52"/>
  <c r="P21" i="52" s="1"/>
  <c r="L20" i="52"/>
  <c r="P20" i="52" s="1"/>
  <c r="L19" i="52"/>
  <c r="P19" i="52" s="1"/>
  <c r="L18" i="52"/>
  <c r="P18" i="52" s="1"/>
  <c r="L17" i="52"/>
  <c r="P17" i="52" s="1"/>
  <c r="L16" i="52"/>
  <c r="P16" i="52" s="1"/>
  <c r="L15" i="52"/>
  <c r="P15" i="52" s="1"/>
  <c r="L14" i="52"/>
  <c r="P14" i="52" s="1"/>
  <c r="L13" i="52"/>
  <c r="P13" i="52" s="1"/>
  <c r="L12" i="52"/>
  <c r="P12" i="52" s="1"/>
  <c r="L11" i="52"/>
  <c r="P11" i="52" s="1"/>
  <c r="L10" i="52"/>
  <c r="P10" i="52" s="1"/>
  <c r="L9" i="52"/>
  <c r="P9" i="52" s="1"/>
  <c r="K21" i="52"/>
  <c r="O21" i="52" s="1"/>
  <c r="K33" i="52"/>
  <c r="O33" i="52" s="1"/>
  <c r="K32" i="52"/>
  <c r="O32" i="52" s="1"/>
  <c r="K31" i="52"/>
  <c r="O31" i="52" s="1"/>
  <c r="K30" i="52"/>
  <c r="O30" i="52" s="1"/>
  <c r="K29" i="52"/>
  <c r="O29" i="52" s="1"/>
  <c r="K28" i="52"/>
  <c r="O28" i="52" s="1"/>
  <c r="K27" i="52"/>
  <c r="O27" i="52" s="1"/>
  <c r="K26" i="52"/>
  <c r="O26" i="52" s="1"/>
  <c r="K25" i="52"/>
  <c r="O25" i="52" s="1"/>
  <c r="K24" i="52"/>
  <c r="O24" i="52" s="1"/>
  <c r="K23" i="52"/>
  <c r="O23" i="52" s="1"/>
  <c r="K22" i="52"/>
  <c r="O22" i="52" s="1"/>
  <c r="K20" i="52"/>
  <c r="O20" i="52" s="1"/>
  <c r="K19" i="52"/>
  <c r="O19" i="52" s="1"/>
  <c r="K18" i="52"/>
  <c r="O18" i="52" s="1"/>
  <c r="K17" i="52"/>
  <c r="O17" i="52" s="1"/>
  <c r="K16" i="52"/>
  <c r="O16" i="52" s="1"/>
  <c r="K15" i="52"/>
  <c r="O15" i="52" s="1"/>
  <c r="K14" i="52"/>
  <c r="O14" i="52" s="1"/>
  <c r="K13" i="52"/>
  <c r="O13" i="52" s="1"/>
  <c r="K12" i="52"/>
  <c r="O12" i="52" s="1"/>
  <c r="K11" i="52"/>
  <c r="O11" i="52" s="1"/>
  <c r="K10" i="52"/>
  <c r="K9" i="52"/>
  <c r="O9" i="52" s="1"/>
  <c r="J34" i="33"/>
  <c r="I34" i="33"/>
  <c r="J10" i="33"/>
  <c r="I10" i="33"/>
  <c r="F29" i="3"/>
  <c r="E29" i="3"/>
  <c r="F7" i="3"/>
  <c r="F6" i="3"/>
  <c r="E9" i="3"/>
  <c r="F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E33" i="3"/>
  <c r="E32" i="3"/>
  <c r="E31" i="3"/>
  <c r="E30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7" i="3"/>
  <c r="E6" i="3"/>
  <c r="H35" i="50"/>
  <c r="H22" i="50"/>
  <c r="H21" i="50"/>
  <c r="H20" i="50"/>
  <c r="H9" i="50"/>
  <c r="H8" i="50"/>
  <c r="H7" i="50"/>
  <c r="G7" i="50"/>
  <c r="H34" i="50"/>
  <c r="H33" i="50"/>
  <c r="H32" i="50"/>
  <c r="H31" i="50"/>
  <c r="H30" i="50"/>
  <c r="H29" i="50"/>
  <c r="H28" i="50"/>
  <c r="H27" i="50"/>
  <c r="H26" i="50"/>
  <c r="H25" i="50"/>
  <c r="H24" i="50"/>
  <c r="H23" i="50"/>
  <c r="H19" i="50"/>
  <c r="H18" i="50"/>
  <c r="H17" i="50"/>
  <c r="H16" i="50"/>
  <c r="H15" i="50"/>
  <c r="H14" i="50"/>
  <c r="H13" i="50"/>
  <c r="H12" i="50"/>
  <c r="H11" i="50"/>
  <c r="G35" i="50"/>
  <c r="G34" i="50"/>
  <c r="G31" i="50"/>
  <c r="G16" i="50"/>
  <c r="G12" i="50"/>
  <c r="G11" i="50"/>
  <c r="G33" i="50"/>
  <c r="G32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5" i="50"/>
  <c r="G14" i="50"/>
  <c r="G13" i="50"/>
  <c r="G9" i="50"/>
  <c r="G8" i="50"/>
  <c r="L34" i="48"/>
  <c r="L28" i="48"/>
  <c r="L13" i="48"/>
  <c r="L9" i="48"/>
  <c r="K34" i="48"/>
  <c r="K30" i="48"/>
  <c r="K25" i="48"/>
  <c r="K12" i="48"/>
  <c r="K9" i="48"/>
  <c r="J34" i="48"/>
  <c r="I34" i="48"/>
  <c r="J14" i="48"/>
  <c r="J13" i="48"/>
  <c r="J12" i="48"/>
  <c r="J11" i="48"/>
  <c r="J10" i="48"/>
  <c r="J9" i="48"/>
  <c r="I9" i="48"/>
  <c r="H13" i="7"/>
  <c r="H12" i="7"/>
  <c r="H11" i="7"/>
  <c r="G13" i="7"/>
  <c r="G12" i="7"/>
  <c r="G11" i="7"/>
  <c r="G8" i="7"/>
  <c r="G24" i="49"/>
  <c r="H15" i="49"/>
  <c r="H12" i="49"/>
  <c r="H10" i="49"/>
  <c r="H8" i="49"/>
  <c r="H45" i="49"/>
  <c r="H44" i="49"/>
  <c r="H43" i="49"/>
  <c r="H42" i="49"/>
  <c r="H41" i="49"/>
  <c r="H40" i="49"/>
  <c r="H39" i="49"/>
  <c r="H38" i="49"/>
  <c r="H36" i="49"/>
  <c r="H35" i="49"/>
  <c r="H34" i="49"/>
  <c r="H33" i="49"/>
  <c r="H32" i="49"/>
  <c r="H31" i="49"/>
  <c r="H30" i="49"/>
  <c r="H28" i="49"/>
  <c r="H27" i="49"/>
  <c r="H26" i="49"/>
  <c r="H25" i="49"/>
  <c r="H23" i="49"/>
  <c r="H22" i="49"/>
  <c r="H21" i="49"/>
  <c r="H20" i="49"/>
  <c r="H19" i="49"/>
  <c r="H18" i="49"/>
  <c r="H17" i="49"/>
  <c r="H16" i="49"/>
  <c r="G8" i="49"/>
  <c r="G25" i="49"/>
  <c r="G23" i="49"/>
  <c r="G22" i="49"/>
  <c r="G20" i="49"/>
  <c r="G19" i="49"/>
  <c r="G18" i="49"/>
  <c r="G10" i="49"/>
  <c r="G45" i="49"/>
  <c r="G44" i="49"/>
  <c r="G43" i="49"/>
  <c r="G42" i="49"/>
  <c r="G41" i="49"/>
  <c r="G40" i="49"/>
  <c r="G39" i="49"/>
  <c r="G38" i="49"/>
  <c r="G37" i="49"/>
  <c r="H37" i="49" s="1"/>
  <c r="G36" i="49"/>
  <c r="G35" i="49"/>
  <c r="G34" i="49"/>
  <c r="G33" i="49"/>
  <c r="G32" i="49"/>
  <c r="G31" i="49"/>
  <c r="G30" i="49"/>
  <c r="G29" i="49"/>
  <c r="G28" i="49"/>
  <c r="G27" i="49"/>
  <c r="G26" i="49"/>
  <c r="G21" i="49"/>
  <c r="G17" i="49"/>
  <c r="G16" i="49"/>
  <c r="G15" i="49"/>
  <c r="G12" i="49"/>
  <c r="E14" i="47"/>
  <c r="E13" i="47"/>
  <c r="E12" i="47"/>
  <c r="E11" i="47"/>
  <c r="E10" i="47"/>
  <c r="E9" i="47"/>
  <c r="E8" i="2"/>
  <c r="E7" i="2"/>
  <c r="J10" i="1"/>
  <c r="J9" i="1"/>
  <c r="J8" i="1"/>
  <c r="I11" i="1"/>
  <c r="I10" i="1"/>
  <c r="I9" i="1"/>
  <c r="I8" i="1"/>
  <c r="K8" i="52" l="1"/>
  <c r="O10" i="52"/>
  <c r="L8" i="52"/>
  <c r="M8" i="52"/>
  <c r="J33" i="52" l="1"/>
  <c r="J32" i="52"/>
  <c r="J31" i="52"/>
  <c r="J30" i="52"/>
  <c r="J29" i="52"/>
  <c r="J28" i="52"/>
  <c r="J27" i="52"/>
  <c r="J26" i="52"/>
  <c r="J25" i="52"/>
  <c r="J24" i="52"/>
  <c r="J23" i="52"/>
  <c r="J22" i="52"/>
  <c r="J21" i="52"/>
  <c r="J20" i="52"/>
  <c r="J19" i="52"/>
  <c r="J18" i="52"/>
  <c r="J17" i="52"/>
  <c r="J16" i="52"/>
  <c r="J15" i="52"/>
  <c r="J14" i="52"/>
  <c r="J13" i="52"/>
  <c r="J12" i="52"/>
  <c r="J11" i="52"/>
  <c r="J10" i="52"/>
  <c r="J9" i="52"/>
  <c r="N9" i="52" s="1"/>
  <c r="R9" i="52" s="1"/>
  <c r="F33" i="52"/>
  <c r="F32" i="52"/>
  <c r="F31" i="52"/>
  <c r="F30" i="52"/>
  <c r="F29" i="52"/>
  <c r="F28" i="52"/>
  <c r="F27" i="52"/>
  <c r="F26" i="52"/>
  <c r="F25" i="52"/>
  <c r="F24" i="52"/>
  <c r="F23" i="52"/>
  <c r="F22" i="52"/>
  <c r="F21" i="52"/>
  <c r="F20" i="52"/>
  <c r="F19" i="52"/>
  <c r="F18" i="52"/>
  <c r="F17" i="52"/>
  <c r="F16" i="52"/>
  <c r="F15" i="52"/>
  <c r="F14" i="52"/>
  <c r="F13" i="52"/>
  <c r="F12" i="52"/>
  <c r="F11" i="52"/>
  <c r="F10" i="52"/>
  <c r="D41" i="53"/>
  <c r="D53" i="53"/>
  <c r="D52" i="53"/>
  <c r="D51" i="53"/>
  <c r="D50" i="53"/>
  <c r="D49" i="53"/>
  <c r="D48" i="53"/>
  <c r="D46" i="53"/>
  <c r="D45" i="53"/>
  <c r="D44" i="53"/>
  <c r="D42" i="53"/>
  <c r="D40" i="53"/>
  <c r="D39" i="53"/>
  <c r="D38" i="53"/>
  <c r="D36" i="53"/>
  <c r="D35" i="53"/>
  <c r="D34" i="53"/>
  <c r="D32" i="53"/>
  <c r="D31" i="53"/>
  <c r="D30" i="53"/>
  <c r="D29" i="53"/>
  <c r="D26" i="53"/>
  <c r="D25" i="53"/>
  <c r="D24" i="53"/>
  <c r="D22" i="53"/>
  <c r="D21" i="53"/>
  <c r="D20" i="53"/>
  <c r="D19" i="53"/>
  <c r="D18" i="53"/>
  <c r="D16" i="53"/>
  <c r="D15" i="53"/>
  <c r="D14" i="53"/>
  <c r="D13" i="53"/>
  <c r="D12" i="53"/>
  <c r="D11" i="53"/>
  <c r="C59" i="53"/>
  <c r="C47" i="53"/>
  <c r="C54" i="53"/>
  <c r="C43" i="53"/>
  <c r="C37" i="53"/>
  <c r="C33" i="53"/>
  <c r="C28" i="53"/>
  <c r="C23" i="53"/>
  <c r="C17" i="53"/>
  <c r="C10" i="53"/>
  <c r="C5" i="53"/>
  <c r="E29" i="44"/>
  <c r="E34" i="44"/>
  <c r="E39" i="44"/>
  <c r="E45" i="44"/>
  <c r="E50" i="44"/>
  <c r="E57" i="44"/>
  <c r="E24" i="44"/>
  <c r="E17" i="44"/>
  <c r="E10" i="44"/>
  <c r="E5" i="44"/>
  <c r="E60" i="44"/>
  <c r="E59" i="44"/>
  <c r="E58" i="44"/>
  <c r="E56" i="44"/>
  <c r="E55" i="44"/>
  <c r="E54" i="44"/>
  <c r="E53" i="44"/>
  <c r="E52" i="44"/>
  <c r="E51" i="44"/>
  <c r="E48" i="44"/>
  <c r="E47" i="44"/>
  <c r="E46" i="44"/>
  <c r="E44" i="44"/>
  <c r="E43" i="44"/>
  <c r="E42" i="44"/>
  <c r="E41" i="44"/>
  <c r="E40" i="44"/>
  <c r="E37" i="44"/>
  <c r="E36" i="44"/>
  <c r="E35" i="44"/>
  <c r="E33" i="44"/>
  <c r="E32" i="44"/>
  <c r="E31" i="44"/>
  <c r="E30" i="44"/>
  <c r="E28" i="44"/>
  <c r="E27" i="44"/>
  <c r="E26" i="44"/>
  <c r="E25" i="44"/>
  <c r="E22" i="44"/>
  <c r="E21" i="44"/>
  <c r="E20" i="44"/>
  <c r="E19" i="44"/>
  <c r="E18" i="44"/>
  <c r="E16" i="44"/>
  <c r="E15" i="44"/>
  <c r="E14" i="44"/>
  <c r="E13" i="44"/>
  <c r="E12" i="44"/>
  <c r="E11" i="44"/>
  <c r="D62" i="44"/>
  <c r="D29" i="44"/>
  <c r="E9" i="44"/>
  <c r="E8" i="44"/>
  <c r="E7" i="44"/>
  <c r="E6" i="44"/>
  <c r="D57" i="44"/>
  <c r="D50" i="44"/>
  <c r="D45" i="44"/>
  <c r="D39" i="44"/>
  <c r="D34" i="44"/>
  <c r="D24" i="44"/>
  <c r="D17" i="44"/>
  <c r="D10" i="44"/>
  <c r="D5" i="44"/>
  <c r="F19" i="45"/>
  <c r="F18" i="45"/>
  <c r="F17" i="45"/>
  <c r="F16" i="45"/>
  <c r="F15" i="45"/>
  <c r="F14" i="45"/>
  <c r="F13" i="45"/>
  <c r="F12" i="45"/>
  <c r="F11" i="45"/>
  <c r="F10" i="45"/>
  <c r="F9" i="45"/>
  <c r="E18" i="45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D11" i="43"/>
  <c r="N13" i="52" l="1"/>
  <c r="R13" i="52" s="1"/>
  <c r="N17" i="52"/>
  <c r="R17" i="52" s="1"/>
  <c r="N21" i="52"/>
  <c r="R21" i="52" s="1"/>
  <c r="N25" i="52"/>
  <c r="R25" i="52" s="1"/>
  <c r="N29" i="52"/>
  <c r="R29" i="52" s="1"/>
  <c r="N33" i="52"/>
  <c r="R33" i="52" s="1"/>
  <c r="N10" i="52"/>
  <c r="R10" i="52" s="1"/>
  <c r="N14" i="52"/>
  <c r="R14" i="52" s="1"/>
  <c r="N18" i="52"/>
  <c r="R18" i="52" s="1"/>
  <c r="N22" i="52"/>
  <c r="R22" i="52" s="1"/>
  <c r="N26" i="52"/>
  <c r="R26" i="52" s="1"/>
  <c r="N30" i="52"/>
  <c r="R30" i="52" s="1"/>
  <c r="N11" i="52"/>
  <c r="R11" i="52" s="1"/>
  <c r="N15" i="52"/>
  <c r="R15" i="52" s="1"/>
  <c r="N19" i="52"/>
  <c r="R19" i="52" s="1"/>
  <c r="N23" i="52"/>
  <c r="R23" i="52" s="1"/>
  <c r="N27" i="52"/>
  <c r="R27" i="52" s="1"/>
  <c r="N31" i="52"/>
  <c r="R31" i="52" s="1"/>
  <c r="N12" i="52"/>
  <c r="R12" i="52" s="1"/>
  <c r="N16" i="52"/>
  <c r="R16" i="52" s="1"/>
  <c r="N20" i="52"/>
  <c r="R20" i="52" s="1"/>
  <c r="N24" i="52"/>
  <c r="R24" i="52" s="1"/>
  <c r="N28" i="52"/>
  <c r="R28" i="52" s="1"/>
  <c r="N32" i="52"/>
  <c r="R32" i="52" s="1"/>
  <c r="Q8" i="52"/>
  <c r="P8" i="52"/>
  <c r="C8" i="52"/>
  <c r="O8" i="52" l="1"/>
  <c r="AC23" i="36"/>
  <c r="AA23" i="36"/>
  <c r="Y23" i="36"/>
  <c r="W23" i="36"/>
  <c r="U23" i="36"/>
  <c r="S23" i="36"/>
  <c r="Q23" i="36"/>
  <c r="O23" i="36"/>
  <c r="M23" i="36"/>
  <c r="K23" i="36"/>
  <c r="I23" i="36"/>
  <c r="J35" i="31" l="1"/>
  <c r="J34" i="31"/>
  <c r="J33" i="31"/>
  <c r="J32" i="31"/>
  <c r="J31" i="31"/>
  <c r="J30" i="31"/>
  <c r="J29" i="31"/>
  <c r="J28" i="31"/>
  <c r="J27" i="31"/>
  <c r="J26" i="31"/>
  <c r="J25" i="31"/>
  <c r="J24" i="31"/>
  <c r="J23" i="31"/>
  <c r="J22" i="31"/>
  <c r="J21" i="31"/>
  <c r="J20" i="31"/>
  <c r="J19" i="31"/>
  <c r="J18" i="31"/>
  <c r="J17" i="31"/>
  <c r="J16" i="31"/>
  <c r="J15" i="31"/>
  <c r="J14" i="31"/>
  <c r="J13" i="31"/>
  <c r="J12" i="31"/>
  <c r="J11" i="31"/>
  <c r="I35" i="31"/>
  <c r="I34" i="31"/>
  <c r="I33" i="31"/>
  <c r="I32" i="31"/>
  <c r="I31" i="31"/>
  <c r="I30" i="31"/>
  <c r="I29" i="31"/>
  <c r="I28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7" i="39"/>
  <c r="J7" i="39"/>
  <c r="G32" i="54"/>
  <c r="H32" i="54"/>
  <c r="F10" i="54"/>
  <c r="F9" i="54"/>
  <c r="F8" i="54"/>
  <c r="F31" i="54"/>
  <c r="F30" i="54"/>
  <c r="F29" i="54"/>
  <c r="F28" i="54"/>
  <c r="F27" i="54"/>
  <c r="F26" i="54"/>
  <c r="F25" i="54"/>
  <c r="F24" i="54"/>
  <c r="F23" i="54"/>
  <c r="F22" i="54"/>
  <c r="F21" i="54"/>
  <c r="F20" i="54"/>
  <c r="F19" i="54"/>
  <c r="F18" i="54"/>
  <c r="F17" i="54"/>
  <c r="F16" i="54"/>
  <c r="F15" i="54"/>
  <c r="F14" i="54"/>
  <c r="F13" i="54"/>
  <c r="F12" i="54"/>
  <c r="F11" i="54"/>
  <c r="D6" i="3" l="1"/>
  <c r="C6" i="3"/>
  <c r="D7" i="50" l="1"/>
  <c r="C7" i="50"/>
  <c r="F7" i="50"/>
  <c r="E7" i="50"/>
  <c r="I16" i="48"/>
  <c r="J16" i="48" s="1"/>
  <c r="K16" i="48"/>
  <c r="L16" i="48"/>
  <c r="K11" i="48"/>
  <c r="L11" i="48" s="1"/>
  <c r="K10" i="48"/>
  <c r="L10" i="48" s="1"/>
  <c r="K33" i="48"/>
  <c r="L33" i="48" s="1"/>
  <c r="K32" i="48"/>
  <c r="L32" i="48" s="1"/>
  <c r="K31" i="48"/>
  <c r="L31" i="48" s="1"/>
  <c r="L30" i="48"/>
  <c r="K29" i="48"/>
  <c r="L29" i="48" s="1"/>
  <c r="K28" i="48"/>
  <c r="K27" i="48"/>
  <c r="L27" i="48" s="1"/>
  <c r="K26" i="48"/>
  <c r="L26" i="48" s="1"/>
  <c r="L25" i="48"/>
  <c r="K24" i="48"/>
  <c r="L24" i="48" s="1"/>
  <c r="K23" i="48"/>
  <c r="L23" i="48" s="1"/>
  <c r="K22" i="48"/>
  <c r="L22" i="48" s="1"/>
  <c r="K21" i="48"/>
  <c r="L21" i="48" s="1"/>
  <c r="K20" i="48"/>
  <c r="L20" i="48" s="1"/>
  <c r="K19" i="48"/>
  <c r="L19" i="48" s="1"/>
  <c r="K18" i="48"/>
  <c r="L18" i="48" s="1"/>
  <c r="K17" i="48"/>
  <c r="L17" i="48" s="1"/>
  <c r="K15" i="48"/>
  <c r="L15" i="48" s="1"/>
  <c r="K14" i="48"/>
  <c r="L14" i="48" s="1"/>
  <c r="K13" i="48"/>
  <c r="L12" i="48"/>
  <c r="I33" i="48"/>
  <c r="J33" i="48" s="1"/>
  <c r="I32" i="48"/>
  <c r="J32" i="48" s="1"/>
  <c r="I31" i="48"/>
  <c r="J31" i="48" s="1"/>
  <c r="I30" i="48"/>
  <c r="J30" i="48" s="1"/>
  <c r="I29" i="48"/>
  <c r="J29" i="48" s="1"/>
  <c r="I28" i="48"/>
  <c r="J28" i="48" s="1"/>
  <c r="I27" i="48"/>
  <c r="J27" i="48" s="1"/>
  <c r="I26" i="48"/>
  <c r="J26" i="48" s="1"/>
  <c r="I25" i="48"/>
  <c r="J25" i="48" s="1"/>
  <c r="I24" i="48"/>
  <c r="J24" i="48" s="1"/>
  <c r="I23" i="48"/>
  <c r="J23" i="48" s="1"/>
  <c r="I22" i="48"/>
  <c r="J22" i="48" s="1"/>
  <c r="I21" i="48"/>
  <c r="J21" i="48" s="1"/>
  <c r="I20" i="48"/>
  <c r="J20" i="48" s="1"/>
  <c r="I19" i="48"/>
  <c r="J19" i="48" s="1"/>
  <c r="I18" i="48"/>
  <c r="J18" i="48" s="1"/>
  <c r="I17" i="48"/>
  <c r="J17" i="48" s="1"/>
  <c r="I15" i="48"/>
  <c r="I14" i="48"/>
  <c r="I13" i="48"/>
  <c r="I12" i="48"/>
  <c r="I11" i="48"/>
  <c r="I10" i="48"/>
  <c r="C9" i="7"/>
  <c r="D9" i="7" s="1"/>
  <c r="E9" i="7"/>
  <c r="C37" i="49"/>
  <c r="C27" i="49"/>
  <c r="F9" i="7" l="1"/>
  <c r="G9" i="7"/>
  <c r="D7" i="7"/>
  <c r="H9" i="7"/>
  <c r="C36" i="35"/>
  <c r="D42" i="35" s="1"/>
  <c r="C22" i="35"/>
  <c r="D26" i="35" s="1"/>
  <c r="C7" i="35"/>
  <c r="D11" i="35" s="1"/>
  <c r="E34" i="48"/>
  <c r="E33" i="48"/>
  <c r="E32" i="48"/>
  <c r="E31" i="48"/>
  <c r="E30" i="48"/>
  <c r="E29" i="48"/>
  <c r="E28" i="48"/>
  <c r="E27" i="48"/>
  <c r="E26" i="48"/>
  <c r="E25" i="48"/>
  <c r="E24" i="48"/>
  <c r="E23" i="48"/>
  <c r="E22" i="48"/>
  <c r="E21" i="48"/>
  <c r="E20" i="48"/>
  <c r="E19" i="48"/>
  <c r="E18" i="48"/>
  <c r="E17" i="48"/>
  <c r="E16" i="48"/>
  <c r="E15" i="48"/>
  <c r="E14" i="48"/>
  <c r="E13" i="48"/>
  <c r="E12" i="48"/>
  <c r="E11" i="48"/>
  <c r="E10" i="48"/>
  <c r="D9" i="48"/>
  <c r="C9" i="48"/>
  <c r="G9" i="48"/>
  <c r="F9" i="48"/>
  <c r="D39" i="35" l="1"/>
  <c r="D43" i="35"/>
  <c r="D28" i="35"/>
  <c r="D24" i="35"/>
  <c r="D25" i="35"/>
  <c r="D27" i="35"/>
  <c r="E9" i="48"/>
  <c r="D40" i="35"/>
  <c r="D44" i="35"/>
  <c r="D41" i="35"/>
  <c r="D38" i="35"/>
  <c r="D10" i="35"/>
  <c r="D12" i="35"/>
  <c r="D13" i="35"/>
  <c r="D9" i="35"/>
  <c r="D14" i="35"/>
  <c r="C10" i="49"/>
  <c r="C9" i="49" s="1"/>
  <c r="E9" i="49"/>
  <c r="G9" i="49" s="1"/>
  <c r="H9" i="49" s="1"/>
  <c r="D43" i="49"/>
  <c r="D42" i="49"/>
  <c r="D40" i="49"/>
  <c r="D38" i="49"/>
  <c r="D36" i="49"/>
  <c r="D35" i="49"/>
  <c r="D34" i="49"/>
  <c r="D33" i="49"/>
  <c r="D32" i="49"/>
  <c r="D31" i="49"/>
  <c r="D28" i="49"/>
  <c r="D27" i="49"/>
  <c r="D26" i="49"/>
  <c r="F32" i="47"/>
  <c r="F31" i="47"/>
  <c r="F28" i="47"/>
  <c r="F27" i="47"/>
  <c r="F24" i="47"/>
  <c r="F23" i="47"/>
  <c r="F20" i="47"/>
  <c r="F19" i="47"/>
  <c r="F16" i="47"/>
  <c r="F15" i="47"/>
  <c r="F12" i="47"/>
  <c r="F11" i="47"/>
  <c r="E34" i="47"/>
  <c r="F34" i="47" s="1"/>
  <c r="E33" i="47"/>
  <c r="F33" i="47" s="1"/>
  <c r="E32" i="47"/>
  <c r="E31" i="47"/>
  <c r="E30" i="47"/>
  <c r="F30" i="47" s="1"/>
  <c r="E29" i="47"/>
  <c r="F29" i="47" s="1"/>
  <c r="E28" i="47"/>
  <c r="E27" i="47"/>
  <c r="E26" i="47"/>
  <c r="F26" i="47" s="1"/>
  <c r="E25" i="47"/>
  <c r="F25" i="47" s="1"/>
  <c r="E24" i="47"/>
  <c r="E23" i="47"/>
  <c r="E22" i="47"/>
  <c r="F22" i="47" s="1"/>
  <c r="E21" i="47"/>
  <c r="F21" i="47" s="1"/>
  <c r="E20" i="47"/>
  <c r="E19" i="47"/>
  <c r="E18" i="47"/>
  <c r="F18" i="47" s="1"/>
  <c r="E17" i="47"/>
  <c r="F17" i="47" s="1"/>
  <c r="E16" i="47"/>
  <c r="E15" i="47"/>
  <c r="F14" i="47"/>
  <c r="F13" i="47"/>
  <c r="F10" i="47"/>
  <c r="D9" i="47"/>
  <c r="C9" i="47"/>
  <c r="H11" i="1"/>
  <c r="H10" i="1"/>
  <c r="H9" i="1"/>
  <c r="H8" i="1"/>
  <c r="E11" i="1"/>
  <c r="E10" i="1"/>
  <c r="E9" i="1"/>
  <c r="E8" i="1"/>
  <c r="D36" i="35" l="1"/>
  <c r="D22" i="35"/>
  <c r="D7" i="35"/>
  <c r="D7" i="2"/>
  <c r="H32" i="2" l="1"/>
  <c r="I8" i="52"/>
  <c r="H8" i="52"/>
  <c r="G8" i="52"/>
  <c r="N8" i="52" s="1"/>
  <c r="R8" i="52" s="1"/>
  <c r="F45" i="49" l="1"/>
  <c r="F44" i="49"/>
  <c r="F43" i="49"/>
  <c r="F42" i="49"/>
  <c r="F41" i="49"/>
  <c r="F40" i="49"/>
  <c r="F39" i="49"/>
  <c r="F36" i="49"/>
  <c r="F35" i="49"/>
  <c r="F34" i="49"/>
  <c r="F33" i="49"/>
  <c r="F32" i="49"/>
  <c r="F31" i="49"/>
  <c r="F29" i="49"/>
  <c r="F28" i="49"/>
  <c r="F26" i="49"/>
  <c r="F25" i="49"/>
  <c r="F24" i="49"/>
  <c r="F23" i="49"/>
  <c r="F22" i="49"/>
  <c r="F21" i="49"/>
  <c r="F20" i="49"/>
  <c r="F19" i="49"/>
  <c r="F18" i="49"/>
  <c r="F17" i="49"/>
  <c r="F16" i="49"/>
  <c r="F9" i="49"/>
  <c r="H34" i="48"/>
  <c r="H33" i="48"/>
  <c r="H32" i="48"/>
  <c r="H31" i="48"/>
  <c r="H30" i="48"/>
  <c r="H29" i="48"/>
  <c r="H28" i="48"/>
  <c r="H27" i="48"/>
  <c r="H26" i="48"/>
  <c r="H25" i="48"/>
  <c r="H24" i="48"/>
  <c r="H23" i="48"/>
  <c r="H22" i="48"/>
  <c r="H21" i="48"/>
  <c r="H20" i="48"/>
  <c r="H19" i="48"/>
  <c r="H18" i="48"/>
  <c r="H17" i="48"/>
  <c r="H16" i="48"/>
  <c r="H15" i="48"/>
  <c r="H14" i="48"/>
  <c r="H13" i="48"/>
  <c r="H12" i="48"/>
  <c r="H11" i="48"/>
  <c r="H10" i="48"/>
  <c r="H9" i="48" l="1"/>
  <c r="H31" i="2" l="1"/>
  <c r="H14" i="2"/>
  <c r="N7" i="39" l="1"/>
  <c r="M7" i="39"/>
  <c r="L7" i="39"/>
  <c r="K7" i="39"/>
  <c r="AD45" i="36"/>
  <c r="AB45" i="36"/>
  <c r="Z45" i="36"/>
  <c r="X45" i="36"/>
  <c r="V45" i="36"/>
  <c r="T45" i="36"/>
  <c r="R45" i="36"/>
  <c r="P45" i="36"/>
  <c r="N45" i="36"/>
  <c r="L45" i="36"/>
  <c r="J45" i="36"/>
  <c r="H45" i="36"/>
  <c r="F45" i="36"/>
  <c r="D45" i="36"/>
  <c r="AD44" i="36"/>
  <c r="AB44" i="36"/>
  <c r="Z44" i="36"/>
  <c r="X44" i="36"/>
  <c r="V44" i="36"/>
  <c r="T44" i="36"/>
  <c r="R44" i="36"/>
  <c r="P44" i="36"/>
  <c r="N44" i="36"/>
  <c r="L44" i="36"/>
  <c r="J44" i="36"/>
  <c r="H44" i="36"/>
  <c r="F44" i="36"/>
  <c r="D44" i="36"/>
  <c r="AD43" i="36"/>
  <c r="AB43" i="36"/>
  <c r="Z43" i="36"/>
  <c r="X43" i="36"/>
  <c r="V43" i="36"/>
  <c r="T43" i="36"/>
  <c r="R43" i="36"/>
  <c r="P43" i="36"/>
  <c r="N43" i="36"/>
  <c r="L43" i="36"/>
  <c r="J43" i="36"/>
  <c r="H43" i="36"/>
  <c r="F43" i="36"/>
  <c r="D43" i="36"/>
  <c r="AD42" i="36"/>
  <c r="AB42" i="36"/>
  <c r="Z42" i="36"/>
  <c r="X42" i="36"/>
  <c r="V42" i="36"/>
  <c r="T42" i="36"/>
  <c r="R42" i="36"/>
  <c r="P42" i="36"/>
  <c r="N42" i="36"/>
  <c r="L42" i="36"/>
  <c r="J42" i="36"/>
  <c r="H42" i="36"/>
  <c r="F42" i="36"/>
  <c r="D42" i="36"/>
  <c r="AD41" i="36"/>
  <c r="AB41" i="36"/>
  <c r="Z41" i="36"/>
  <c r="X41" i="36"/>
  <c r="V41" i="36"/>
  <c r="T41" i="36"/>
  <c r="R41" i="36"/>
  <c r="P41" i="36"/>
  <c r="N41" i="36"/>
  <c r="L41" i="36"/>
  <c r="J41" i="36"/>
  <c r="H41" i="36"/>
  <c r="F41" i="36"/>
  <c r="D41" i="36"/>
  <c r="AD40" i="36"/>
  <c r="AB40" i="36"/>
  <c r="Z40" i="36"/>
  <c r="X40" i="36"/>
  <c r="V40" i="36"/>
  <c r="T40" i="36"/>
  <c r="R40" i="36"/>
  <c r="P40" i="36"/>
  <c r="N40" i="36"/>
  <c r="L40" i="36"/>
  <c r="J40" i="36"/>
  <c r="H40" i="36"/>
  <c r="F40" i="36"/>
  <c r="D40" i="36"/>
  <c r="AD39" i="36"/>
  <c r="AB39" i="36"/>
  <c r="Z39" i="36"/>
  <c r="X39" i="36"/>
  <c r="V39" i="36"/>
  <c r="T39" i="36"/>
  <c r="R39" i="36"/>
  <c r="P39" i="36"/>
  <c r="N39" i="36"/>
  <c r="L39" i="36"/>
  <c r="J39" i="36"/>
  <c r="H39" i="36"/>
  <c r="F39" i="36"/>
  <c r="D39" i="36"/>
  <c r="AD29" i="36"/>
  <c r="AB29" i="36"/>
  <c r="Z29" i="36"/>
  <c r="X29" i="36"/>
  <c r="V29" i="36"/>
  <c r="T29" i="36"/>
  <c r="R29" i="36"/>
  <c r="P29" i="36"/>
  <c r="N29" i="36"/>
  <c r="L29" i="36"/>
  <c r="J29" i="36"/>
  <c r="H29" i="36"/>
  <c r="F29" i="36"/>
  <c r="D29" i="36"/>
  <c r="AD28" i="36"/>
  <c r="AB28" i="36"/>
  <c r="Z28" i="36"/>
  <c r="X28" i="36"/>
  <c r="V28" i="36"/>
  <c r="T28" i="36"/>
  <c r="R28" i="36"/>
  <c r="P28" i="36"/>
  <c r="N28" i="36"/>
  <c r="L28" i="36"/>
  <c r="J28" i="36"/>
  <c r="H28" i="36"/>
  <c r="F28" i="36"/>
  <c r="D28" i="36"/>
  <c r="AD27" i="36"/>
  <c r="AB27" i="36"/>
  <c r="Z27" i="36"/>
  <c r="X27" i="36"/>
  <c r="V27" i="36"/>
  <c r="T27" i="36"/>
  <c r="R27" i="36"/>
  <c r="P27" i="36"/>
  <c r="N27" i="36"/>
  <c r="L27" i="36"/>
  <c r="J27" i="36"/>
  <c r="H27" i="36"/>
  <c r="F27" i="36"/>
  <c r="D27" i="36"/>
  <c r="AD26" i="36"/>
  <c r="AB26" i="36"/>
  <c r="Z26" i="36"/>
  <c r="X26" i="36"/>
  <c r="V26" i="36"/>
  <c r="T26" i="36"/>
  <c r="R26" i="36"/>
  <c r="P26" i="36"/>
  <c r="N26" i="36"/>
  <c r="L26" i="36"/>
  <c r="J26" i="36"/>
  <c r="H26" i="36"/>
  <c r="F26" i="36"/>
  <c r="D26" i="36"/>
  <c r="AD25" i="36"/>
  <c r="AB25" i="36"/>
  <c r="Z25" i="36"/>
  <c r="X25" i="36"/>
  <c r="V25" i="36"/>
  <c r="T25" i="36"/>
  <c r="R25" i="36"/>
  <c r="P25" i="36"/>
  <c r="N25" i="36"/>
  <c r="L25" i="36"/>
  <c r="J25" i="36"/>
  <c r="H25" i="36"/>
  <c r="F25" i="36"/>
  <c r="D25" i="36"/>
  <c r="F15" i="36"/>
  <c r="D15" i="36"/>
  <c r="F14" i="36"/>
  <c r="D14" i="36"/>
  <c r="F13" i="36"/>
  <c r="D13" i="36"/>
  <c r="F12" i="36"/>
  <c r="D12" i="36"/>
  <c r="F11" i="36"/>
  <c r="D11" i="36"/>
  <c r="D10" i="36"/>
  <c r="AC8" i="36"/>
  <c r="AD15" i="36" s="1"/>
  <c r="AA8" i="36"/>
  <c r="AB14" i="36" s="1"/>
  <c r="Y8" i="36"/>
  <c r="Z15" i="36" s="1"/>
  <c r="W8" i="36"/>
  <c r="X15" i="36" s="1"/>
  <c r="U8" i="36"/>
  <c r="V14" i="36" s="1"/>
  <c r="S8" i="36"/>
  <c r="T14" i="36" s="1"/>
  <c r="Q8" i="36"/>
  <c r="O8" i="36"/>
  <c r="P15" i="36" s="1"/>
  <c r="M8" i="36"/>
  <c r="K8" i="36"/>
  <c r="L14" i="36" s="1"/>
  <c r="H15" i="36"/>
  <c r="E36" i="35"/>
  <c r="F43" i="35" s="1"/>
  <c r="E22" i="35"/>
  <c r="F28" i="35" s="1"/>
  <c r="E7" i="35"/>
  <c r="F13" i="35" s="1"/>
  <c r="H34" i="33"/>
  <c r="E34" i="33"/>
  <c r="I33" i="33"/>
  <c r="J33" i="33" s="1"/>
  <c r="H33" i="33"/>
  <c r="E33" i="33"/>
  <c r="I32" i="33"/>
  <c r="J32" i="33" s="1"/>
  <c r="H32" i="33"/>
  <c r="E32" i="33"/>
  <c r="I31" i="33"/>
  <c r="J31" i="33" s="1"/>
  <c r="H31" i="33"/>
  <c r="E31" i="33"/>
  <c r="I30" i="33"/>
  <c r="J30" i="33" s="1"/>
  <c r="H30" i="33"/>
  <c r="E30" i="33"/>
  <c r="I29" i="33"/>
  <c r="J29" i="33" s="1"/>
  <c r="H29" i="33"/>
  <c r="E29" i="33"/>
  <c r="I28" i="33"/>
  <c r="J28" i="33" s="1"/>
  <c r="H28" i="33"/>
  <c r="E28" i="33"/>
  <c r="I27" i="33"/>
  <c r="J27" i="33" s="1"/>
  <c r="H27" i="33"/>
  <c r="E27" i="33"/>
  <c r="I26" i="33"/>
  <c r="J26" i="33" s="1"/>
  <c r="H26" i="33"/>
  <c r="E26" i="33"/>
  <c r="I25" i="33"/>
  <c r="J25" i="33" s="1"/>
  <c r="H25" i="33"/>
  <c r="E25" i="33"/>
  <c r="I24" i="33"/>
  <c r="J24" i="33" s="1"/>
  <c r="H24" i="33"/>
  <c r="E24" i="33"/>
  <c r="I23" i="33"/>
  <c r="J23" i="33" s="1"/>
  <c r="H23" i="33"/>
  <c r="E23" i="33"/>
  <c r="I22" i="33"/>
  <c r="J22" i="33" s="1"/>
  <c r="H22" i="33"/>
  <c r="E22" i="33"/>
  <c r="I21" i="33"/>
  <c r="J21" i="33" s="1"/>
  <c r="H21" i="33"/>
  <c r="E21" i="33"/>
  <c r="I20" i="33"/>
  <c r="J20" i="33" s="1"/>
  <c r="H20" i="33"/>
  <c r="E20" i="33"/>
  <c r="I19" i="33"/>
  <c r="J19" i="33" s="1"/>
  <c r="H19" i="33"/>
  <c r="E19" i="33"/>
  <c r="I18" i="33"/>
  <c r="J18" i="33" s="1"/>
  <c r="H18" i="33"/>
  <c r="E18" i="33"/>
  <c r="I17" i="33"/>
  <c r="J17" i="33" s="1"/>
  <c r="H17" i="33"/>
  <c r="E17" i="33"/>
  <c r="I16" i="33"/>
  <c r="J16" i="33" s="1"/>
  <c r="H16" i="33"/>
  <c r="E16" i="33"/>
  <c r="I15" i="33"/>
  <c r="J15" i="33" s="1"/>
  <c r="H15" i="33"/>
  <c r="E15" i="33"/>
  <c r="I14" i="33"/>
  <c r="J14" i="33" s="1"/>
  <c r="H14" i="33"/>
  <c r="E14" i="33"/>
  <c r="I13" i="33"/>
  <c r="J13" i="33" s="1"/>
  <c r="H13" i="33"/>
  <c r="E13" i="33"/>
  <c r="I12" i="33"/>
  <c r="J12" i="33" s="1"/>
  <c r="I11" i="33"/>
  <c r="J11" i="33" s="1"/>
  <c r="H11" i="33"/>
  <c r="E11" i="33"/>
  <c r="E10" i="33"/>
  <c r="G9" i="33"/>
  <c r="F9" i="33"/>
  <c r="D9" i="33"/>
  <c r="C9" i="33"/>
  <c r="E9" i="33" s="1"/>
  <c r="F8" i="36" l="1"/>
  <c r="Z12" i="36"/>
  <c r="T13" i="36"/>
  <c r="P12" i="36"/>
  <c r="P10" i="36"/>
  <c r="P14" i="36"/>
  <c r="X10" i="36"/>
  <c r="L11" i="36"/>
  <c r="H12" i="36"/>
  <c r="X14" i="36"/>
  <c r="L15" i="36"/>
  <c r="Z10" i="36"/>
  <c r="T11" i="36"/>
  <c r="Z14" i="36"/>
  <c r="T15" i="36"/>
  <c r="H10" i="36"/>
  <c r="X12" i="36"/>
  <c r="L13" i="36"/>
  <c r="H14" i="36"/>
  <c r="R10" i="36"/>
  <c r="V11" i="36"/>
  <c r="J12" i="36"/>
  <c r="V13" i="36"/>
  <c r="J14" i="36"/>
  <c r="V15" i="36"/>
  <c r="AB11" i="36"/>
  <c r="N10" i="36"/>
  <c r="V10" i="36"/>
  <c r="AD10" i="36"/>
  <c r="J11" i="36"/>
  <c r="R11" i="36"/>
  <c r="Z11" i="36"/>
  <c r="N12" i="36"/>
  <c r="V12" i="36"/>
  <c r="AD12" i="36"/>
  <c r="J13" i="36"/>
  <c r="R13" i="36"/>
  <c r="Z13" i="36"/>
  <c r="N14" i="36"/>
  <c r="AD14" i="36"/>
  <c r="J15" i="36"/>
  <c r="R15" i="36"/>
  <c r="J10" i="36"/>
  <c r="N11" i="36"/>
  <c r="AD11" i="36"/>
  <c r="R12" i="36"/>
  <c r="N13" i="36"/>
  <c r="AD13" i="36"/>
  <c r="R14" i="36"/>
  <c r="N15" i="36"/>
  <c r="AB13" i="36"/>
  <c r="AB15" i="36"/>
  <c r="L10" i="36"/>
  <c r="T10" i="36"/>
  <c r="AB10" i="36"/>
  <c r="H11" i="36"/>
  <c r="P11" i="36"/>
  <c r="X11" i="36"/>
  <c r="L12" i="36"/>
  <c r="T12" i="36"/>
  <c r="AB12" i="36"/>
  <c r="H13" i="36"/>
  <c r="P13" i="36"/>
  <c r="X13" i="36"/>
  <c r="F10" i="35"/>
  <c r="F12" i="35"/>
  <c r="F14" i="35"/>
  <c r="F25" i="35"/>
  <c r="F27" i="35"/>
  <c r="F38" i="35"/>
  <c r="F40" i="35"/>
  <c r="F42" i="35"/>
  <c r="F44" i="35"/>
  <c r="F9" i="35"/>
  <c r="F11" i="35"/>
  <c r="F24" i="35"/>
  <c r="F26" i="35"/>
  <c r="F39" i="35"/>
  <c r="F41" i="35"/>
  <c r="F7" i="35" l="1"/>
  <c r="F22" i="35"/>
  <c r="F36" i="35"/>
  <c r="N11" i="31" l="1"/>
  <c r="N12" i="31"/>
  <c r="N13" i="31"/>
  <c r="N14" i="31"/>
  <c r="N15" i="31"/>
  <c r="N16" i="3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N31" i="31"/>
  <c r="N32" i="31"/>
  <c r="N33" i="31"/>
  <c r="N34" i="31"/>
  <c r="N35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E25" i="31"/>
  <c r="E26" i="31"/>
  <c r="E27" i="31"/>
  <c r="E28" i="31"/>
  <c r="E29" i="31"/>
  <c r="E30" i="31"/>
  <c r="E31" i="31"/>
  <c r="E32" i="31"/>
  <c r="E33" i="31"/>
  <c r="E34" i="31"/>
  <c r="E35" i="31"/>
  <c r="M10" i="31"/>
  <c r="L10" i="31"/>
  <c r="G10" i="31"/>
  <c r="F10" i="31"/>
  <c r="D10" i="31"/>
  <c r="C10" i="31"/>
  <c r="E10" i="31" l="1"/>
  <c r="N10" i="31"/>
  <c r="K12" i="31"/>
  <c r="K16" i="31"/>
  <c r="K18" i="31"/>
  <c r="K22" i="31"/>
  <c r="K24" i="31"/>
  <c r="K26" i="31"/>
  <c r="K28" i="31"/>
  <c r="K30" i="31"/>
  <c r="K32" i="31"/>
  <c r="K34" i="31"/>
  <c r="K14" i="31"/>
  <c r="K20" i="31"/>
  <c r="K23" i="31"/>
  <c r="K27" i="31"/>
  <c r="K31" i="31"/>
  <c r="K35" i="31"/>
  <c r="H10" i="31"/>
  <c r="K11" i="31"/>
  <c r="K13" i="31"/>
  <c r="K15" i="31"/>
  <c r="K17" i="31"/>
  <c r="K19" i="31"/>
  <c r="K21" i="31"/>
  <c r="K25" i="31"/>
  <c r="K29" i="31"/>
  <c r="K33" i="31"/>
  <c r="J10" i="31"/>
  <c r="I10" i="31"/>
  <c r="K10" i="31" l="1"/>
  <c r="H7" i="2"/>
  <c r="H30" i="2" l="1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3" i="2"/>
  <c r="H12" i="2"/>
  <c r="H11" i="2"/>
  <c r="H10" i="2"/>
  <c r="H9" i="2"/>
  <c r="H8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C7" i="2" l="1"/>
</calcChain>
</file>

<file path=xl/sharedStrings.xml><?xml version="1.0" encoding="utf-8"?>
<sst xmlns="http://schemas.openxmlformats.org/spreadsheetml/2006/main" count="1098" uniqueCount="365">
  <si>
    <t>w %</t>
  </si>
  <si>
    <t>osoby dotychczas nie pracujące</t>
  </si>
  <si>
    <t>ogółem</t>
  </si>
  <si>
    <t>kobiety</t>
  </si>
  <si>
    <t>mężczyźni</t>
  </si>
  <si>
    <t>zasiłki dla bezrobotnych</t>
  </si>
  <si>
    <t>inne</t>
  </si>
  <si>
    <t>szkolenia *</t>
  </si>
  <si>
    <t>prace interwencyjne</t>
  </si>
  <si>
    <t>roboty publiczne</t>
  </si>
  <si>
    <t>środki dla pracodawców na wyposażenie i doposażenie stanowisk pracy</t>
  </si>
  <si>
    <t>stypendia i składki na ubezpieczenia społeczne **</t>
  </si>
  <si>
    <t>pozostałe aktywne formy</t>
  </si>
  <si>
    <t>Powiaty</t>
  </si>
  <si>
    <t>województwo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</si>
  <si>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</si>
  <si>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</si>
  <si>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</si>
  <si>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</si>
  <si>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</si>
  <si>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</si>
  <si>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</si>
  <si>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</si>
  <si>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</si>
  <si>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</si>
  <si>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</si>
  <si>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</si>
  <si>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</si>
  <si>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</si>
  <si>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</si>
  <si>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</si>
  <si>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</si>
  <si>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</si>
  <si>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</si>
  <si>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</si>
  <si>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</si>
  <si>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</si>
  <si>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</si>
  <si>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</si>
  <si>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</si>
  <si>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t>pracy subsydiowanej</t>
  </si>
  <si>
    <t>z sektora publicznego</t>
  </si>
  <si>
    <t>w tym</t>
  </si>
  <si>
    <t xml:space="preserve">                   województwo podkarpackie</t>
  </si>
  <si>
    <t>Ogółem</t>
  </si>
  <si>
    <t>18-24</t>
  </si>
  <si>
    <t>25-34</t>
  </si>
  <si>
    <t>35-44</t>
  </si>
  <si>
    <t>45-54</t>
  </si>
  <si>
    <t>55-59</t>
  </si>
  <si>
    <t>60 i więcej</t>
  </si>
  <si>
    <t>wyższe</t>
  </si>
  <si>
    <t>zasadnicze zawodowe</t>
  </si>
  <si>
    <t>gimnazjalne i poniżej</t>
  </si>
  <si>
    <t>do 1 roku</t>
  </si>
  <si>
    <t>bez stażu pracy</t>
  </si>
  <si>
    <t>od 1 do 3 m-cy</t>
  </si>
  <si>
    <t>1-5 lat</t>
  </si>
  <si>
    <t>5-10 lat</t>
  </si>
  <si>
    <t>10-20 lat</t>
  </si>
  <si>
    <t>20-30 lat</t>
  </si>
  <si>
    <t>30 lat i więcej</t>
  </si>
  <si>
    <t>od 3 do 6 m-cy</t>
  </si>
  <si>
    <t>od 6 do 12 m-cy</t>
  </si>
  <si>
    <t>od 12 do 24 m-cy</t>
  </si>
  <si>
    <t>pow. 24 m-cy</t>
  </si>
  <si>
    <t>do 1 m-ca</t>
  </si>
  <si>
    <t>z tego w przedziałach wieku</t>
  </si>
  <si>
    <t>60 lat i więcej</t>
  </si>
  <si>
    <t>z tego z wykształceniem</t>
  </si>
  <si>
    <t>wyższym</t>
  </si>
  <si>
    <t>policealnym i średnim zawodowym</t>
  </si>
  <si>
    <t>średnim ogólnokształcącym</t>
  </si>
  <si>
    <t>zasadniczym zawodowym</t>
  </si>
  <si>
    <t>gimnazjalnym i poniżej</t>
  </si>
  <si>
    <t>od 1 do 5 lat</t>
  </si>
  <si>
    <t>od 5 do 10 lat</t>
  </si>
  <si>
    <t>od 10 do 20 lat</t>
  </si>
  <si>
    <t>od 20 do 30 lat</t>
  </si>
  <si>
    <t>niepełnosprawni</t>
  </si>
  <si>
    <t>w tym osoby, które podjęły pracę</t>
  </si>
  <si>
    <t>- po raz pierwszy</t>
  </si>
  <si>
    <t>- po raz kolejny  (od 1990 r.)</t>
  </si>
  <si>
    <t>- po pracach interwencyjnych</t>
  </si>
  <si>
    <t>- po robotach publicznych</t>
  </si>
  <si>
    <t>- po stażu</t>
  </si>
  <si>
    <t>- po szkoleniu</t>
  </si>
  <si>
    <t>- rozpoczęcia szkolenia</t>
  </si>
  <si>
    <t>- rozpoczęcia stażu</t>
  </si>
  <si>
    <t>- rozpoczęcia przygotowania zawodowego dorosłych</t>
  </si>
  <si>
    <t>- rozpoczęcia pracy społecznie użytecznej</t>
  </si>
  <si>
    <t>- nabycia praw emerytalnych lub rentowych</t>
  </si>
  <si>
    <t>- nabycia uprawnień do świadczenia przedemerytalnego</t>
  </si>
  <si>
    <t>- po odbyciu przygotowania zawodowego dorosłych</t>
  </si>
  <si>
    <t>- odmowy ustalenia profilu pomocy</t>
  </si>
  <si>
    <t>- skierowania do agencji zatrudnienia w ramach zlecania działań aktywizacyjnych</t>
  </si>
  <si>
    <t>- dobrowolnej rezygnacji ze statusu bezrobotnego</t>
  </si>
  <si>
    <t>- podjęcia nauki</t>
  </si>
  <si>
    <t>- osiągnięcia wieku emerytalnego</t>
  </si>
  <si>
    <t>- innych</t>
  </si>
  <si>
    <t>31.12.2015</t>
  </si>
  <si>
    <t>wzrost/spadek</t>
  </si>
  <si>
    <t>wzrost/spadek w %</t>
  </si>
  <si>
    <t xml:space="preserve">                      </t>
  </si>
  <si>
    <t xml:space="preserve">               województwo podkarpackie</t>
  </si>
  <si>
    <t>Kategorie</t>
  </si>
  <si>
    <t>- po pracach społecznie użytecznych</t>
  </si>
  <si>
    <t>- pracy niesubsydiowanej</t>
  </si>
  <si>
    <t>- pracy subsydiowanej:</t>
  </si>
  <si>
    <t>z powodu podjęcia pracy</t>
  </si>
  <si>
    <t>- odmowy bez uzasadnionej przyczyny przyjęcia propozycji odpowiedniej pracy lub innej formy pomocy, w tym w ramach Programu Aktywizacja i Integracja</t>
  </si>
  <si>
    <t>w liczbach</t>
  </si>
  <si>
    <t>z ogółu bezrobotnych, którzy podjęli pracę</t>
  </si>
  <si>
    <t>poprzednio pracujący (ogółem)</t>
  </si>
  <si>
    <t>w mln zł</t>
  </si>
  <si>
    <t>aktywne formy promocji zatrudnienia - z tego:</t>
  </si>
  <si>
    <t>* Kategoria ta zawiera koszty należne instytucjom szkoleniowym, koszty egzaminów, licencji bez stypendiów i składek na ubezpieczenie społeczne.</t>
  </si>
  <si>
    <t>w tym kobiet</t>
  </si>
  <si>
    <t>policealne i średnie</t>
  </si>
  <si>
    <t>średnie ogólnokształcące</t>
  </si>
  <si>
    <t>wzrost/spadek w liczbach</t>
  </si>
  <si>
    <t>---</t>
  </si>
  <si>
    <t>w tym bezrobotni posiadający gospodarstwo rolne</t>
  </si>
  <si>
    <t>do 30 roku życia</t>
  </si>
  <si>
    <t xml:space="preserve"> </t>
  </si>
  <si>
    <t>długotrwale bezrobotni</t>
  </si>
  <si>
    <t>powyżej 50 roku życia</t>
  </si>
  <si>
    <t>korzystający ze świadczeń pomocy społecznej</t>
  </si>
  <si>
    <t>posiadający co najmniej jedno dziecko do 6 roku życia</t>
  </si>
  <si>
    <t>posiadający co najmniej jedno dziecko niepełnosprawne do 18 roku życia</t>
  </si>
  <si>
    <t>od 31 do 50 roku życia</t>
  </si>
  <si>
    <t>w tym kobiety</t>
  </si>
  <si>
    <t>do 30 roku życia*</t>
  </si>
  <si>
    <t>powyżej 50 roku życia**</t>
  </si>
  <si>
    <t>* Bezrobotny do 30 roku życia – do dnia zastosowania wobec niego usług lub instrumentów rynku pracy nie ukończył 30 roku życia.</t>
  </si>
  <si>
    <t>** Bezrobotny powyżej 50 roku życia – w dniu zastosowania wobec niego usług lub instrumentów rynku pracy ukończył co najmniej 50 rok życia.</t>
  </si>
  <si>
    <t>w tym zwolnieni z przyczyn dotyczących zakładu pracy</t>
  </si>
  <si>
    <t xml:space="preserve">                 województwo podkarpackie</t>
  </si>
  <si>
    <t>w tym osoby zwolnione z przyczyn dotyczących zakładu pracy</t>
  </si>
  <si>
    <t>w tym do 25 roku życia</t>
  </si>
  <si>
    <t>w tym bonu na zasiedlenie</t>
  </si>
  <si>
    <t>wzrost/spadek                    ogółem</t>
  </si>
  <si>
    <t>osoby poprzednio pracujące</t>
  </si>
  <si>
    <t xml:space="preserve">                województwo podkarpackie</t>
  </si>
  <si>
    <t>wzrost/spadek
ogółem</t>
  </si>
  <si>
    <t>%</t>
  </si>
  <si>
    <t>w tym:</t>
  </si>
  <si>
    <t xml:space="preserve">w tym wybrane sekcje: </t>
  </si>
  <si>
    <t>A</t>
  </si>
  <si>
    <t>B</t>
  </si>
  <si>
    <t>AB</t>
  </si>
  <si>
    <t xml:space="preserve">   w tym powracający do rejestracji:</t>
  </si>
  <si>
    <t xml:space="preserve">  z tego rejestrujący się:</t>
  </si>
  <si>
    <t>-  prac interwencyjnych</t>
  </si>
  <si>
    <t>-  robót publicznych</t>
  </si>
  <si>
    <t>-  otrzymania dotacji na uruchomienie działalności gospodarczej</t>
  </si>
  <si>
    <t>- podjęcia pracy w ramach refundacji kosztów zatrudnienia bezrobotnego</t>
  </si>
  <si>
    <t>- podjęcia pracy poza miejscem zamieszkania w ramach bonu na zasiedlenie</t>
  </si>
  <si>
    <t>- podjęcia pracy w ramach bonu zatrudnieniowego</t>
  </si>
  <si>
    <t>- podjęcia pracy w ramach świadczenia aktywizacyjnego</t>
  </si>
  <si>
    <t>- podjęcia pracy w ramach grantu na telepracę</t>
  </si>
  <si>
    <t>- podjęcia pracy w ramach refundacji składek na ubezpieczenia społeczne</t>
  </si>
  <si>
    <t>- podjęcia pracy w ramach dofinansowania wynagrodzenia za zatrudnienie skierowanego bezrobotnego powyżej 50 roku życia</t>
  </si>
  <si>
    <t xml:space="preserve"> - podjęcia pracy subsydiowanej (inne)</t>
  </si>
  <si>
    <t xml:space="preserve">   pracy subsydiowanej z tytułu:</t>
  </si>
  <si>
    <t xml:space="preserve"> z innego powodu niż podjęcie pracy</t>
  </si>
  <si>
    <t>- nie potwierdzenia gotowości do pracy</t>
  </si>
  <si>
    <t>poprzednio pracujący</t>
  </si>
  <si>
    <t>z tego w przedziałach czasu</t>
  </si>
  <si>
    <t>wykształcenie</t>
  </si>
  <si>
    <t>staż pracy</t>
  </si>
  <si>
    <t>wiek w latach</t>
  </si>
  <si>
    <t>*Bezrobotny długotrwale – pozostający w rejestrze powiatowego urzędu pracy łącznie przez okres ponad 12 miesięcy w okresie ostatnich 2 lat, z wyłączeniem okresów odbywania stażu i przygotowania zawodowego dorosłych.</t>
  </si>
  <si>
    <t xml:space="preserve">             województwo podkarpackie</t>
  </si>
  <si>
    <t>bezrobotni długotrwale*</t>
  </si>
  <si>
    <t>bezrobotni w wieku</t>
  </si>
  <si>
    <t>bezrobotni ogółem</t>
  </si>
  <si>
    <t>kategorie</t>
  </si>
  <si>
    <t>bezrobotni poprzednio pracujący</t>
  </si>
  <si>
    <t>powiaty</t>
  </si>
  <si>
    <t>liczba bezrobotnych</t>
  </si>
  <si>
    <t>stopa bezrobocia</t>
  </si>
  <si>
    <t>nowo zarejestrowani bezrobotni "napływ"</t>
  </si>
  <si>
    <t>bezrobotni wyłączeni z rejestru "odpływ" (ogółem)</t>
  </si>
  <si>
    <t>wyłączeni z rejestru z utratą statusu bezrobotnych</t>
  </si>
  <si>
    <t>wyłączeni z rejestru bez utraty statusu bezrobtnych</t>
  </si>
  <si>
    <t>wyszczególnienie</t>
  </si>
  <si>
    <t>bezrobotni zamieszkali na wsi w podziale na powiaty</t>
  </si>
  <si>
    <t xml:space="preserve">przetwórstwo przemysłowe </t>
  </si>
  <si>
    <t xml:space="preserve">handel hurtowy i detaliczny,           naprawa pojazdów samochodowych    i  motocykli </t>
  </si>
  <si>
    <t xml:space="preserve">budownictwo </t>
  </si>
  <si>
    <t>pozostała działalność usługowa</t>
  </si>
  <si>
    <t xml:space="preserve">administracja publiczna i obrona narodowa;                      obowiązkowe zabezpieczenia społeczne </t>
  </si>
  <si>
    <t xml:space="preserve">działalność w zakresie usług administrowania i działalność wspierająca </t>
  </si>
  <si>
    <t xml:space="preserve">działalność związana                             z zakwaterowaniem                             i usługami gastronomicznymi </t>
  </si>
  <si>
    <t xml:space="preserve">rolnictwo, leśnictwo, łowiectwo           i rybactwo </t>
  </si>
  <si>
    <t xml:space="preserve">transport i gospodarka magazynowa </t>
  </si>
  <si>
    <t xml:space="preserve">edukacja </t>
  </si>
  <si>
    <t xml:space="preserve">działalność profesjonalna, naukowa     i techniczna </t>
  </si>
  <si>
    <t xml:space="preserve">opieka zdrowotna i pomoc społeczna </t>
  </si>
  <si>
    <t>działalność finansowa                            i ubezpieczeniowa</t>
  </si>
  <si>
    <t xml:space="preserve">działalność związana z kulturą rozrywką i rekreacją </t>
  </si>
  <si>
    <t>grupy zawodów</t>
  </si>
  <si>
    <t>kody zawodów</t>
  </si>
  <si>
    <t>liczba osób bezrobotnych</t>
  </si>
  <si>
    <t xml:space="preserve">przedstawiciele władz publicznych, wyżsi urzędnicy i dyrektorzy generalni </t>
  </si>
  <si>
    <t xml:space="preserve">parlamentarzyści, wyżsi urzędnicy i kierownicy </t>
  </si>
  <si>
    <t xml:space="preserve">kierownicy ds. zarządzania i handlu </t>
  </si>
  <si>
    <t xml:space="preserve">kierownicy ds. produkcji i usług </t>
  </si>
  <si>
    <t xml:space="preserve">specjaliści </t>
  </si>
  <si>
    <t>specjaliści nauk fizycznych, matematycznych i technicznych</t>
  </si>
  <si>
    <t xml:space="preserve">specjaliści ds. zdrowia </t>
  </si>
  <si>
    <t xml:space="preserve">specjaliści nauczania i wychowania </t>
  </si>
  <si>
    <t xml:space="preserve">specjaliści ds. ekonomicznych i zarządzania </t>
  </si>
  <si>
    <t xml:space="preserve">specjaliści ds. technologii informacyjno – komunikacyjnych </t>
  </si>
  <si>
    <t xml:space="preserve">specjaliści z dziedziny prawa, dziedzin społecznych i kultury </t>
  </si>
  <si>
    <t xml:space="preserve">technicy i inny średni personel </t>
  </si>
  <si>
    <t xml:space="preserve">średni personel nauk fizycznych, chemicznych i technicznych </t>
  </si>
  <si>
    <t xml:space="preserve">średni personel ds. zdrowia </t>
  </si>
  <si>
    <t xml:space="preserve">średni personel ds. biznesu i administracji </t>
  </si>
  <si>
    <t xml:space="preserve">średni personel z dziedziny prawa, spraw społecznych, kultury i pokrewny </t>
  </si>
  <si>
    <t xml:space="preserve">technicy informatycy </t>
  </si>
  <si>
    <t xml:space="preserve">pracownicy biurowi </t>
  </si>
  <si>
    <t xml:space="preserve">sekretarki, operatorzy urządzeń biurowych               i pokrewni </t>
  </si>
  <si>
    <t xml:space="preserve">pracownicy obsługi klienta </t>
  </si>
  <si>
    <t xml:space="preserve">pracownicy ds. finansowo-statystycznych                           i ewidencji materiałowej </t>
  </si>
  <si>
    <t xml:space="preserve">pozostali pracownicy obsługi biura </t>
  </si>
  <si>
    <t xml:space="preserve">pracownicy usług osobistych </t>
  </si>
  <si>
    <t xml:space="preserve">sprzedawcy i pokrewni </t>
  </si>
  <si>
    <t xml:space="preserve">pracownicy opieki osobistej i pokrewni </t>
  </si>
  <si>
    <t xml:space="preserve">pracownicy usług ochrony </t>
  </si>
  <si>
    <t xml:space="preserve">rolnicy, ogrodnicy, leśnicy i rybacy </t>
  </si>
  <si>
    <t xml:space="preserve">rolnicy produkcji towarowej </t>
  </si>
  <si>
    <t xml:space="preserve">leśnicy i rybacy </t>
  </si>
  <si>
    <t xml:space="preserve">rolnicy i rybacy pracujący na własne potrzeby </t>
  </si>
  <si>
    <t xml:space="preserve">robotnicy przemysłowi i rzemieślnicy </t>
  </si>
  <si>
    <t xml:space="preserve">robotnicy obróbki metali, mechanicy maszyn i urządzeń i pokrewni </t>
  </si>
  <si>
    <t xml:space="preserve">rzemieślnicy i robotnicy poligraficzni </t>
  </si>
  <si>
    <t xml:space="preserve">elektrycy i elektronicy </t>
  </si>
  <si>
    <t xml:space="preserve">robotnicy w przetwórstwie spożywczym, obróbce drewna, produkcji wyrobów tekstylnych                    i pokrewni </t>
  </si>
  <si>
    <t xml:space="preserve">operatorzy i monterzy maszyn i urządzeń </t>
  </si>
  <si>
    <t xml:space="preserve">operatorzy maszyn i urządzeń wydobywczych i przetwórczych </t>
  </si>
  <si>
    <t xml:space="preserve">monterzy </t>
  </si>
  <si>
    <t xml:space="preserve">kierowcy i operatorzy pojazdów </t>
  </si>
  <si>
    <t xml:space="preserve">pracownicy przy pracach prostych </t>
  </si>
  <si>
    <t xml:space="preserve">pomoce domowe i sprzątaczki </t>
  </si>
  <si>
    <t xml:space="preserve">robotnicy pomocniczy w rolnictwie, leśnictwie i rybołówstwie </t>
  </si>
  <si>
    <t xml:space="preserve">robotnicy pomocniczy w górnictwie, przemyśle, budownictwie i transporcie </t>
  </si>
  <si>
    <t xml:space="preserve">pracownicy pomocniczy przygotowujący posiłki </t>
  </si>
  <si>
    <t xml:space="preserve">sprzedawcy uliczni i pracownicy świadczący usługi na ulicach </t>
  </si>
  <si>
    <t xml:space="preserve">ładowacze nieczystości i inni pracownicy przy pracach prostych </t>
  </si>
  <si>
    <t xml:space="preserve">siły zbrojne </t>
  </si>
  <si>
    <t xml:space="preserve">oficerowie sił zbrojnych </t>
  </si>
  <si>
    <t xml:space="preserve">podoficerowie sił zbrojnych </t>
  </si>
  <si>
    <t xml:space="preserve">żołnierze szeregowi </t>
  </si>
  <si>
    <t>bez zawodu</t>
  </si>
  <si>
    <t xml:space="preserve">razem posiadający zawód </t>
  </si>
  <si>
    <t xml:space="preserve">bezrobotni ogółem </t>
  </si>
  <si>
    <t xml:space="preserve">kierownicy w branży hotelarskiej, handlu    i innych branżach usługowych </t>
  </si>
  <si>
    <t xml:space="preserve">pracownicy usług osobistych                 i sprzedawcy </t>
  </si>
  <si>
    <t xml:space="preserve">robotnicy budowlani i pokrewni               (z wyłączeniem elektryków) </t>
  </si>
  <si>
    <t>specjaliści</t>
  </si>
  <si>
    <t>technicy i inny średni personel</t>
  </si>
  <si>
    <t>pracownicy biurowi</t>
  </si>
  <si>
    <t>pracownicy usług osobistych i sprzedawcy</t>
  </si>
  <si>
    <t>rolnicy, ogrodnicy, leśnicy i rybacy</t>
  </si>
  <si>
    <t>robotnicy przemysłowi i rzemieślnicy</t>
  </si>
  <si>
    <t>operatorzy i monterzy maszyn i urządzeń</t>
  </si>
  <si>
    <t>pracownicy przy pracach prostych</t>
  </si>
  <si>
    <t>siły zbrojne</t>
  </si>
  <si>
    <t>z zawodem</t>
  </si>
  <si>
    <t>razem</t>
  </si>
  <si>
    <t>staż</t>
  </si>
  <si>
    <t>prace społecznie użyteczne</t>
  </si>
  <si>
    <t>refundacja kosztów utworzenia stanowiska pracy</t>
  </si>
  <si>
    <t>województwo podkarpackie</t>
  </si>
  <si>
    <t>Grupy zawodów</t>
  </si>
  <si>
    <t>parlamentarzyści, wyżsi urzędnicy            i kierownicy</t>
  </si>
  <si>
    <t>w %*</t>
  </si>
  <si>
    <t>* W jednocyfrowych grupach zawodów odsetek obliczono w stosunku do liczby ofert pracy ogółem, posiadających dany zawód (razem posiadający zawód). Natomiast wartości procentowe odpowiadające grupom dwucyfrowym obliczono dla danej grupy jednocyfrowej.</t>
  </si>
  <si>
    <t xml:space="preserve">** Kategoria ta zawiera stypendia dla uczestników i składki na ubezpieczenie społeczne za okres stażu, przygotowania zawodowego dorosłych, realizacji studiów podyplomowych i szkolenia oraz stypendia i składki na ubezpieczenia społeczne za okres kontynuowania nauki. </t>
  </si>
  <si>
    <t>ogółem pracownicy</t>
  </si>
  <si>
    <t>pracownicy                   z zakładów                    z sektora publicznego</t>
  </si>
  <si>
    <t>pracownicy               z zakładów                z  sektora prywatnego</t>
  </si>
  <si>
    <t>środki na podjęcie działalności gospodarczej</t>
  </si>
  <si>
    <t>30.06.2016</t>
  </si>
  <si>
    <t>wzrost/spadek (liczba)</t>
  </si>
  <si>
    <t>wzrost/spadek (%)</t>
  </si>
  <si>
    <t>Tabela 1. STAN I STRUKTURA OSÓB BEZROBOTNYCH ZAREJESTROWANYCH W PUP</t>
  </si>
  <si>
    <t>Tabela 2. LICZBA OSÓB BEZROBOTNYCH I STOPA BEZROBOCIA</t>
  </si>
  <si>
    <t xml:space="preserve">Tabela 3. BEZROBOTNI ZAREJESTROWANI "NAPŁYW" </t>
  </si>
  <si>
    <t>Tabela 4. "NAPŁYW" BEZROBOTNYCH W POWIATACH</t>
  </si>
  <si>
    <t xml:space="preserve">Tabela 5. BEZROBOTNI WYŁĄCZENI Z REJESTRU "ODPŁYW" </t>
  </si>
  <si>
    <t>Tabela 6. BEZROBOTNI, KTÓRZY PODJĘLI PRACĘ</t>
  </si>
  <si>
    <t>Tabela 7. "ODPŁYW" BEZROBOTNYCH W POWIATACH</t>
  </si>
  <si>
    <t>Tabela 8. BEZROBOTNI POSIADAJĄCY PRAWO DO ZASIŁKU</t>
  </si>
  <si>
    <t>Tabela 9. BEZROBOTNI ZAREJESTROWANI WEDŁUG WIEKU</t>
  </si>
  <si>
    <t>Tabela 10. BEZROBOTNI ZAREJESTROWANI WEDŁUG WYKSZTAŁCENIA</t>
  </si>
  <si>
    <t>Tabela 11. BEZROBOTNI ZAREJESTROWANI WEDŁUG STAŻU PRACY</t>
  </si>
  <si>
    <t>Tabela 12. ZAREJESTROWANI BEZROBOTNI  WEDŁUG WIEKU ORAZ CZASU POZOSTAWANIA BEZ PRACY</t>
  </si>
  <si>
    <t>Tabela 13. ZAREJESTROWANI BEZROBOTNI  WEDŁUG WYKSZTAŁCENIA ORAZ CZASU POZOSTAWANIA BEZ PRACY</t>
  </si>
  <si>
    <t>Tabela 14. ZAREJESTROWANI BEZROBOTNI  WEDŁUG STAŻU PRACY ORAZ CZASU POZOSTAWANIA BEZ PRACY</t>
  </si>
  <si>
    <t>Tabela 15. BEZROBOTNI ZAMIESZKALI NA WSI</t>
  </si>
  <si>
    <t>wzrost/spadek  %</t>
  </si>
  <si>
    <t>I półrocze</t>
  </si>
  <si>
    <t>I półrocze 2015</t>
  </si>
  <si>
    <t>I półrocze 2016</t>
  </si>
  <si>
    <t xml:space="preserve">    w tym w ramach bonu szkoleniowego</t>
  </si>
  <si>
    <t xml:space="preserve">    w tym w ramach bonu stażowego</t>
  </si>
  <si>
    <t xml:space="preserve">    w tym w ramach Programu Aktywizacja i Integracja</t>
  </si>
  <si>
    <t>wzrost / spadek %</t>
  </si>
  <si>
    <t>30.06.2015 r.</t>
  </si>
  <si>
    <t>30.06.2016 r.</t>
  </si>
  <si>
    <t xml:space="preserve">  w tym zwolnieni z przyczyn dotyczących zakładu pracy</t>
  </si>
  <si>
    <t xml:space="preserve"> bezrobotni posiadający prawo do zasiłku w podziale na powiaty</t>
  </si>
  <si>
    <t>30. 06. 2015</t>
  </si>
  <si>
    <t>30. 06. 2016</t>
  </si>
  <si>
    <t>wzrost/spadek %</t>
  </si>
  <si>
    <t xml:space="preserve">wzrost/spadek %
</t>
  </si>
  <si>
    <t>30.06.2015</t>
  </si>
  <si>
    <t>%*</t>
  </si>
  <si>
    <t xml:space="preserve">30.06.2016 </t>
  </si>
  <si>
    <t xml:space="preserve">                    województwo podkarpackie</t>
  </si>
  <si>
    <t xml:space="preserve">* W jednocyfrowych grupach zawodów odsetek obliczono w stosunku do liczby osób bezrobotnych ogółem, posiadających dany zawód (razem posiadający zawód). </t>
  </si>
  <si>
    <t>Natomiast wartości procentowe odpowiadające grupom dwucyfrowym obliczono dla danej grupy jednocyfrowej.</t>
  </si>
  <si>
    <t>w okresie I półrocza 2016 r.</t>
  </si>
  <si>
    <t>liczba bezrobotnych ogółem
(30.06.2016)</t>
  </si>
  <si>
    <t>Tabela 16. BEZROBOTNI W SZCZEGÓLNEJ SYTUACJI NA RYNKU PRACY</t>
  </si>
  <si>
    <t>Tabela 17. BEZROBOTNI DŁUGOTRWALE</t>
  </si>
  <si>
    <t>Tabela 18. BEZROBOTNI WEDŁUG WIEKU - W TYM DO 30 ROKU ŻYCIA I POWYŻEJ</t>
  </si>
  <si>
    <t>Tabela 24. WYDATKI REALIZOWANE Z FUNDUSZU PRACY</t>
  </si>
  <si>
    <t>Tablica 25. LICZBA BEZROBOTNYCH W WYBRANYCH FORMACH AKTYWIZACJI</t>
  </si>
  <si>
    <t>Tabela 19. BEZROBOTNI POPRZEDNIO PRACUJĄCY WEDŁUG POLSKIEJ KLASYFIKACJI                                                                                                                                             DZIAŁALNOŚCI GOSPODARCZEJ</t>
  </si>
  <si>
    <t>oferty pracy zgłoszone w I półroczu 2016 r.</t>
  </si>
  <si>
    <t>Tabela 20. BEROBOTNI WEDŁUG GRUP ZAWODÓW</t>
  </si>
  <si>
    <t>Tabela 21. ZMIANY LICZB BEZROBOTNYCH WEDŁUG GRUP ZAWODOWYCH</t>
  </si>
  <si>
    <t>Tabela 22. WOLNE MIEJSCA PRACY I MIEJSCA AKTYWIZACJI ZAWODOWEJ ZGŁOSZONE PRZEZ PRACODAWCÓW DO PUP</t>
  </si>
  <si>
    <t>śregnia liczba bezrobotnych na 1 ofertę pracy w półroczu</t>
  </si>
  <si>
    <t>Tabela 23. WOLNE MIEJSCA PRACY I MIEJSCA AKTYWIZACJI ZAWODOWEJ  ZGŁOSZONE PRZEZ PRACODAWCÓW DO PUP</t>
  </si>
  <si>
    <t>w tym zwolnieni z przyczyn dot. zakładów pracy</t>
  </si>
  <si>
    <t>liczba zgłoszonych miejsc ogółem I półroczu 2016 r.</t>
  </si>
  <si>
    <t>kumulatywna liczba bezrobotnych I półrocze 2016</t>
  </si>
  <si>
    <t>kumulatywna liczba bezrobotnych I półrocze 2015</t>
  </si>
  <si>
    <t>----</t>
  </si>
  <si>
    <t>czas pozostawania bez pracy w miesiącach</t>
  </si>
  <si>
    <t>I półrocze 2016 r.</t>
  </si>
  <si>
    <t>I półrocze 2015 r.</t>
  </si>
  <si>
    <t>struktura powiatowa bezrobotnych dotychczas niepracujących</t>
  </si>
  <si>
    <t>% w ogółem</t>
  </si>
  <si>
    <t>stan na dzień</t>
  </si>
  <si>
    <t>I pół 2004</t>
  </si>
  <si>
    <t>oferty pracy</t>
  </si>
  <si>
    <t>w okresie I półrocza 2015 r.</t>
  </si>
  <si>
    <t>osoby zgłoszone do zwolnienia</t>
  </si>
  <si>
    <t>osoby zwolnione</t>
  </si>
  <si>
    <t>I półrocze danego roku</t>
  </si>
  <si>
    <t>bezrobotni w szczególnej syt. na rynku pracy</t>
  </si>
  <si>
    <t>Bezrobotni ogółem</t>
  </si>
  <si>
    <t>ogółem - wolne miejsca pracy i miejsca aktywizacji zawodowej</t>
  </si>
  <si>
    <t>Tabela 26. ZGŁOSZENIA ZWOLNIEŃ Z PRZYCZYN DOTYCZĄCYCH PRACODAWCÓW</t>
  </si>
  <si>
    <t>% *</t>
  </si>
  <si>
    <t>% **</t>
  </si>
  <si>
    <t>** Za 100,0% przyjęto poziom z analogicznego okresu ubiegłego półrocza.</t>
  </si>
  <si>
    <t>* Za 100,0 przyjęto nowo zarejestrowanych bezrobotnych (napływ ogółem).</t>
  </si>
  <si>
    <t>Porównanie poziomów "napływu" w okresie sprawozdawczym.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</si>
</sst>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0.0"/>
    <numFmt numFmtId="165" formatCode="#,##0.0"/>
    <numFmt numFmtId="166" formatCode="_-* #,##0.0\ _z_ł_-;\-* #,##0.0\ _z_ł_-;_-* &quot;-&quot;??\ _z_ł_-;_-@_-"/>
    <numFmt numFmtId="167" formatCode="_-* #,##0\ _z_ł_-;\-* #,##0\ _z_ł_-;_-* &quot;-&quot;??\ _z_ł_-;_-@_-"/>
    <numFmt numFmtId="168" formatCode="#,##0.00\ &quot;zł&quot;"/>
    <numFmt numFmtId="169" formatCode="0.0%"/>
    <numFmt numFmtId="170" formatCode="0.00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mbria"/>
      <family val="1"/>
      <charset val="238"/>
      <scheme val="major"/>
    </font>
    <font>
      <sz val="11"/>
      <color rgb="FF000000"/>
      <name val="Cambria"/>
      <family val="1"/>
      <charset val="238"/>
      <scheme val="major"/>
    </font>
    <font>
      <sz val="11"/>
      <color rgb="FFFF0000"/>
      <name val="Times New Roman"/>
      <family val="1"/>
      <charset val="238"/>
    </font>
    <font>
      <b/>
      <sz val="11"/>
      <color theme="1"/>
      <name val="Cambria"/>
      <family val="1"/>
      <charset val="238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BE5F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EDF2F9"/>
        <bgColor indexed="64"/>
      </patternFill>
    </fill>
    <fill>
      <patternFill patternType="solid">
        <fgColor rgb="FFECF1F8"/>
        <bgColor indexed="64"/>
      </patternFill>
    </fill>
    <fill>
      <patternFill patternType="solid">
        <fgColor rgb="FFEDF2F9"/>
        <bgColor rgb="FF000000"/>
      </patternFill>
    </fill>
    <fill>
      <patternFill patternType="solid">
        <fgColor theme="4" tint="0.59999389629810485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97">
    <xf numFmtId="0" fontId="0" fillId="0" borderId="0" xfId="0"/>
    <xf numFmtId="0" fontId="1" fillId="2" borderId="0" xfId="0" applyFont="1" applyFill="1"/>
    <xf numFmtId="0" fontId="3" fillId="3" borderId="5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33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 wrapText="1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3" fillId="2" borderId="18" xfId="0" applyFont="1" applyFill="1" applyBorder="1"/>
    <xf numFmtId="0" fontId="3" fillId="2" borderId="32" xfId="0" applyFont="1" applyFill="1" applyBorder="1"/>
    <xf numFmtId="3" fontId="3" fillId="2" borderId="11" xfId="0" applyNumberFormat="1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3" fontId="3" fillId="2" borderId="0" xfId="0" applyNumberFormat="1" applyFont="1" applyFill="1"/>
    <xf numFmtId="3" fontId="3" fillId="2" borderId="29" xfId="0" applyNumberFormat="1" applyFont="1" applyFill="1" applyBorder="1" applyAlignment="1">
      <alignment horizontal="center" vertical="center" wrapText="1"/>
    </xf>
    <xf numFmtId="3" fontId="3" fillId="2" borderId="30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left" vertical="center" wrapText="1"/>
    </xf>
    <xf numFmtId="165" fontId="3" fillId="2" borderId="10" xfId="0" applyNumberFormat="1" applyFont="1" applyFill="1" applyBorder="1" applyAlignment="1">
      <alignment horizontal="center" vertical="center"/>
    </xf>
    <xf numFmtId="49" fontId="3" fillId="2" borderId="60" xfId="0" applyNumberFormat="1" applyFont="1" applyFill="1" applyBorder="1" applyAlignment="1">
      <alignment horizontal="left" vertical="center" wrapText="1"/>
    </xf>
    <xf numFmtId="165" fontId="3" fillId="2" borderId="48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left" vertical="center" wrapText="1"/>
    </xf>
    <xf numFmtId="165" fontId="3" fillId="2" borderId="8" xfId="0" applyNumberFormat="1" applyFont="1" applyFill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3" fontId="3" fillId="2" borderId="69" xfId="0" applyNumberFormat="1" applyFont="1" applyFill="1" applyBorder="1" applyAlignment="1">
      <alignment horizontal="center" vertical="center"/>
    </xf>
    <xf numFmtId="49" fontId="3" fillId="2" borderId="32" xfId="0" applyNumberFormat="1" applyFont="1" applyFill="1" applyBorder="1" applyAlignment="1">
      <alignment horizontal="left" vertical="center" wrapText="1"/>
    </xf>
    <xf numFmtId="165" fontId="3" fillId="2" borderId="13" xfId="0" applyNumberFormat="1" applyFont="1" applyFill="1" applyBorder="1" applyAlignment="1">
      <alignment horizontal="center" vertical="center"/>
    </xf>
    <xf numFmtId="0" fontId="3" fillId="2" borderId="67" xfId="0" applyFont="1" applyFill="1" applyBorder="1"/>
    <xf numFmtId="3" fontId="3" fillId="2" borderId="9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3" fontId="3" fillId="2" borderId="51" xfId="0" applyNumberFormat="1" applyFont="1" applyFill="1" applyBorder="1" applyAlignment="1">
      <alignment horizontal="center" vertical="center"/>
    </xf>
    <xf numFmtId="3" fontId="3" fillId="2" borderId="44" xfId="0" applyNumberFormat="1" applyFont="1" applyFill="1" applyBorder="1" applyAlignment="1">
      <alignment horizontal="center" vertical="center"/>
    </xf>
    <xf numFmtId="3" fontId="3" fillId="2" borderId="5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3" fillId="2" borderId="50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top"/>
    </xf>
    <xf numFmtId="3" fontId="3" fillId="3" borderId="7" xfId="0" applyNumberFormat="1" applyFont="1" applyFill="1" applyBorder="1" applyAlignment="1">
      <alignment horizontal="center" vertical="center"/>
    </xf>
    <xf numFmtId="165" fontId="3" fillId="3" borderId="8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 wrapText="1"/>
    </xf>
    <xf numFmtId="3" fontId="3" fillId="2" borderId="34" xfId="0" applyNumberFormat="1" applyFont="1" applyFill="1" applyBorder="1" applyAlignment="1">
      <alignment horizontal="center" vertical="center"/>
    </xf>
    <xf numFmtId="3" fontId="3" fillId="2" borderId="30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2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2" borderId="0" xfId="1" applyNumberFormat="1" applyFont="1" applyFill="1"/>
    <xf numFmtId="0" fontId="3" fillId="4" borderId="12" xfId="1" applyNumberFormat="1" applyFont="1" applyFill="1" applyBorder="1" applyAlignment="1">
      <alignment horizontal="center" vertical="center" wrapText="1"/>
    </xf>
    <xf numFmtId="0" fontId="1" fillId="2" borderId="0" xfId="1" applyNumberFormat="1" applyFont="1" applyFill="1"/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 wrapText="1"/>
    </xf>
    <xf numFmtId="3" fontId="3" fillId="2" borderId="12" xfId="1" applyNumberFormat="1" applyFont="1" applyFill="1" applyBorder="1" applyAlignment="1">
      <alignment horizontal="center" vertical="center"/>
    </xf>
    <xf numFmtId="3" fontId="3" fillId="3" borderId="25" xfId="0" applyNumberFormat="1" applyFont="1" applyFill="1" applyBorder="1" applyAlignment="1">
      <alignment horizontal="center" vertical="center" wrapText="1"/>
    </xf>
    <xf numFmtId="165" fontId="3" fillId="3" borderId="25" xfId="0" applyNumberFormat="1" applyFont="1" applyFill="1" applyBorder="1" applyAlignment="1">
      <alignment horizontal="center" vertical="center" wrapText="1"/>
    </xf>
    <xf numFmtId="165" fontId="3" fillId="3" borderId="26" xfId="0" applyNumberFormat="1" applyFont="1" applyFill="1" applyBorder="1" applyAlignment="1">
      <alignment horizontal="center" vertical="center" wrapText="1"/>
    </xf>
    <xf numFmtId="165" fontId="3" fillId="2" borderId="12" xfId="0" applyNumberFormat="1" applyFont="1" applyFill="1" applyBorder="1" applyAlignment="1">
      <alignment horizontal="center" vertical="center" wrapText="1"/>
    </xf>
    <xf numFmtId="165" fontId="3" fillId="2" borderId="38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/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Alignment="1"/>
    <xf numFmtId="0" fontId="3" fillId="2" borderId="0" xfId="0" applyFont="1" applyFill="1" applyAlignment="1">
      <alignment vertical="center"/>
    </xf>
    <xf numFmtId="0" fontId="3" fillId="4" borderId="5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2" borderId="12" xfId="0" applyNumberFormat="1" applyFont="1" applyFill="1" applyBorder="1" applyAlignment="1">
      <alignment horizontal="center"/>
    </xf>
    <xf numFmtId="3" fontId="3" fillId="2" borderId="29" xfId="0" applyNumberFormat="1" applyFont="1" applyFill="1" applyBorder="1" applyAlignment="1">
      <alignment horizontal="center"/>
    </xf>
    <xf numFmtId="3" fontId="3" fillId="2" borderId="30" xfId="0" applyNumberFormat="1" applyFont="1" applyFill="1" applyBorder="1" applyAlignment="1">
      <alignment horizontal="center"/>
    </xf>
    <xf numFmtId="3" fontId="3" fillId="3" borderId="34" xfId="0" applyNumberFormat="1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3" fillId="4" borderId="11" xfId="0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164" fontId="3" fillId="2" borderId="44" xfId="0" applyNumberFormat="1" applyFont="1" applyFill="1" applyBorder="1" applyAlignment="1">
      <alignment horizontal="center" vertical="center"/>
    </xf>
    <xf numFmtId="164" fontId="3" fillId="2" borderId="52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7" fillId="5" borderId="0" xfId="0" applyFont="1" applyFill="1" applyBorder="1"/>
    <xf numFmtId="0" fontId="7" fillId="6" borderId="11" xfId="0" applyFont="1" applyFill="1" applyBorder="1" applyAlignment="1">
      <alignment horizontal="center" vertical="center"/>
    </xf>
    <xf numFmtId="3" fontId="7" fillId="7" borderId="7" xfId="0" applyNumberFormat="1" applyFont="1" applyFill="1" applyBorder="1" applyAlignment="1">
      <alignment horizontal="center" vertical="center"/>
    </xf>
    <xf numFmtId="3" fontId="7" fillId="7" borderId="9" xfId="0" applyNumberFormat="1" applyFont="1" applyFill="1" applyBorder="1" applyAlignment="1">
      <alignment horizontal="center" vertical="center"/>
    </xf>
    <xf numFmtId="3" fontId="7" fillId="7" borderId="50" xfId="0" applyNumberFormat="1" applyFont="1" applyFill="1" applyBorder="1" applyAlignment="1">
      <alignment horizontal="center" vertical="center"/>
    </xf>
    <xf numFmtId="3" fontId="7" fillId="7" borderId="51" xfId="0" applyNumberFormat="1" applyFont="1" applyFill="1" applyBorder="1" applyAlignment="1">
      <alignment horizontal="center" vertical="center"/>
    </xf>
    <xf numFmtId="3" fontId="7" fillId="7" borderId="44" xfId="0" applyNumberFormat="1" applyFont="1" applyFill="1" applyBorder="1" applyAlignment="1">
      <alignment horizontal="center" vertical="center"/>
    </xf>
    <xf numFmtId="3" fontId="7" fillId="7" borderId="45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wrapText="1"/>
    </xf>
    <xf numFmtId="0" fontId="7" fillId="5" borderId="0" xfId="0" applyFont="1" applyFill="1" applyBorder="1" applyAlignment="1">
      <alignment wrapText="1"/>
    </xf>
    <xf numFmtId="0" fontId="8" fillId="5" borderId="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3" fontId="7" fillId="7" borderId="2" xfId="0" quotePrefix="1" applyNumberFormat="1" applyFont="1" applyFill="1" applyBorder="1" applyAlignment="1">
      <alignment horizontal="center" vertical="center"/>
    </xf>
    <xf numFmtId="165" fontId="7" fillId="7" borderId="1" xfId="0" applyNumberFormat="1" applyFont="1" applyFill="1" applyBorder="1" applyAlignment="1">
      <alignment horizontal="center" vertical="center"/>
    </xf>
    <xf numFmtId="165" fontId="7" fillId="7" borderId="4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7" fillId="7" borderId="7" xfId="0" quotePrefix="1" applyNumberFormat="1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2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14" fontId="3" fillId="4" borderId="12" xfId="0" applyNumberFormat="1" applyFont="1" applyFill="1" applyBorder="1" applyAlignment="1">
      <alignment horizontal="center" vertical="center" wrapText="1"/>
    </xf>
    <xf numFmtId="165" fontId="3" fillId="2" borderId="38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wrapText="1"/>
    </xf>
    <xf numFmtId="3" fontId="3" fillId="2" borderId="16" xfId="0" applyNumberFormat="1" applyFont="1" applyFill="1" applyBorder="1" applyAlignment="1">
      <alignment horizontal="center" vertical="center"/>
    </xf>
    <xf numFmtId="3" fontId="3" fillId="2" borderId="1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left" vertical="center" wrapText="1"/>
    </xf>
    <xf numFmtId="0" fontId="6" fillId="2" borderId="0" xfId="0" applyFont="1" applyFill="1"/>
    <xf numFmtId="3" fontId="3" fillId="3" borderId="1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3" fontId="3" fillId="3" borderId="78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3" fontId="3" fillId="0" borderId="28" xfId="0" applyNumberFormat="1" applyFont="1" applyFill="1" applyBorder="1" applyAlignment="1">
      <alignment horizontal="center" vertical="center"/>
    </xf>
    <xf numFmtId="3" fontId="3" fillId="0" borderId="25" xfId="0" applyNumberFormat="1" applyFont="1" applyFill="1" applyBorder="1" applyAlignment="1">
      <alignment horizontal="center" vertical="center"/>
    </xf>
    <xf numFmtId="3" fontId="3" fillId="0" borderId="37" xfId="0" applyNumberFormat="1" applyFont="1" applyFill="1" applyBorder="1" applyAlignment="1">
      <alignment horizontal="center" vertical="center"/>
    </xf>
    <xf numFmtId="3" fontId="3" fillId="0" borderId="46" xfId="0" applyNumberFormat="1" applyFont="1" applyFill="1" applyBorder="1" applyAlignment="1">
      <alignment horizontal="center" vertical="center"/>
    </xf>
    <xf numFmtId="164" fontId="1" fillId="0" borderId="38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 wrapText="1" indent="3"/>
    </xf>
    <xf numFmtId="3" fontId="3" fillId="0" borderId="82" xfId="0" applyNumberFormat="1" applyFont="1" applyFill="1" applyBorder="1" applyAlignment="1">
      <alignment horizontal="center" vertical="center"/>
    </xf>
    <xf numFmtId="3" fontId="3" fillId="0" borderId="78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 vertical="center" wrapText="1" indent="3"/>
    </xf>
    <xf numFmtId="0" fontId="3" fillId="3" borderId="72" xfId="0" applyFont="1" applyFill="1" applyBorder="1" applyAlignment="1">
      <alignment wrapText="1"/>
    </xf>
    <xf numFmtId="3" fontId="3" fillId="2" borderId="34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4" fontId="3" fillId="2" borderId="38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 indent="3"/>
    </xf>
    <xf numFmtId="0" fontId="3" fillId="2" borderId="67" xfId="0" applyFont="1" applyFill="1" applyBorder="1" applyAlignment="1">
      <alignment horizontal="left" vertical="center" wrapText="1" indent="3"/>
    </xf>
    <xf numFmtId="4" fontId="3" fillId="2" borderId="73" xfId="0" applyNumberFormat="1" applyFont="1" applyFill="1" applyBorder="1" applyAlignment="1">
      <alignment horizontal="center" vertical="center" wrapText="1"/>
    </xf>
    <xf numFmtId="4" fontId="3" fillId="2" borderId="56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3" fontId="3" fillId="3" borderId="24" xfId="0" applyNumberFormat="1" applyFont="1" applyFill="1" applyBorder="1" applyAlignment="1">
      <alignment horizontal="center" vertical="center"/>
    </xf>
    <xf numFmtId="3" fontId="3" fillId="3" borderId="83" xfId="0" applyNumberFormat="1" applyFont="1" applyFill="1" applyBorder="1" applyAlignment="1">
      <alignment horizontal="center" vertical="center"/>
    </xf>
    <xf numFmtId="164" fontId="3" fillId="3" borderId="78" xfId="0" applyNumberFormat="1" applyFont="1" applyFill="1" applyBorder="1" applyAlignment="1">
      <alignment horizontal="center" vertical="center"/>
    </xf>
    <xf numFmtId="164" fontId="3" fillId="3" borderId="83" xfId="0" applyNumberFormat="1" applyFont="1" applyFill="1" applyBorder="1" applyAlignment="1">
      <alignment horizontal="center" vertical="center"/>
    </xf>
    <xf numFmtId="14" fontId="3" fillId="3" borderId="11" xfId="0" applyNumberFormat="1" applyFont="1" applyFill="1" applyBorder="1" applyAlignment="1">
      <alignment horizontal="center" vertical="center" wrapText="1"/>
    </xf>
    <xf numFmtId="14" fontId="3" fillId="3" borderId="3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14" fontId="3" fillId="3" borderId="12" xfId="0" applyNumberFormat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wrapText="1"/>
    </xf>
    <xf numFmtId="3" fontId="3" fillId="3" borderId="49" xfId="0" applyNumberFormat="1" applyFont="1" applyFill="1" applyBorder="1" applyAlignment="1">
      <alignment horizontal="center" vertical="center" wrapText="1"/>
    </xf>
    <xf numFmtId="165" fontId="3" fillId="3" borderId="65" xfId="0" applyNumberFormat="1" applyFont="1" applyFill="1" applyBorder="1" applyAlignment="1">
      <alignment horizontal="center" vertical="center" wrapText="1"/>
    </xf>
    <xf numFmtId="3" fontId="3" fillId="3" borderId="37" xfId="0" applyNumberFormat="1" applyFont="1" applyFill="1" applyBorder="1" applyAlignment="1">
      <alignment horizontal="center" vertical="center" wrapText="1"/>
    </xf>
    <xf numFmtId="165" fontId="3" fillId="3" borderId="56" xfId="0" applyNumberFormat="1" applyFont="1" applyFill="1" applyBorder="1" applyAlignment="1">
      <alignment horizontal="center" vertical="center" wrapText="1"/>
    </xf>
    <xf numFmtId="165" fontId="3" fillId="3" borderId="46" xfId="0" applyNumberFormat="1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/>
    </xf>
    <xf numFmtId="0" fontId="7" fillId="6" borderId="5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3" fillId="3" borderId="81" xfId="0" applyFont="1" applyFill="1" applyBorder="1" applyAlignment="1">
      <alignment horizontal="left" vertical="center" wrapText="1"/>
    </xf>
    <xf numFmtId="3" fontId="3" fillId="3" borderId="76" xfId="0" applyNumberFormat="1" applyFont="1" applyFill="1" applyBorder="1" applyAlignment="1">
      <alignment horizontal="center" vertical="center" wrapText="1"/>
    </xf>
    <xf numFmtId="4" fontId="3" fillId="3" borderId="26" xfId="0" applyNumberFormat="1" applyFont="1" applyFill="1" applyBorder="1" applyAlignment="1">
      <alignment horizontal="center" vertical="center" wrapText="1"/>
    </xf>
    <xf numFmtId="4" fontId="3" fillId="3" borderId="51" xfId="0" applyNumberFormat="1" applyFont="1" applyFill="1" applyBorder="1" applyAlignment="1">
      <alignment horizontal="center" vertical="center" wrapText="1"/>
    </xf>
    <xf numFmtId="3" fontId="3" fillId="4" borderId="76" xfId="0" applyNumberFormat="1" applyFont="1" applyFill="1" applyBorder="1" applyAlignment="1">
      <alignment horizontal="center" vertical="center" wrapText="1"/>
    </xf>
    <xf numFmtId="4" fontId="3" fillId="2" borderId="51" xfId="0" applyNumberFormat="1" applyFont="1" applyFill="1" applyBorder="1" applyAlignment="1">
      <alignment horizontal="center" vertical="center" wrapText="1"/>
    </xf>
    <xf numFmtId="4" fontId="3" fillId="2" borderId="46" xfId="0" applyNumberFormat="1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/>
    </xf>
    <xf numFmtId="49" fontId="3" fillId="2" borderId="18" xfId="0" applyNumberFormat="1" applyFont="1" applyFill="1" applyBorder="1" applyAlignment="1">
      <alignment horizontal="left" vertical="center" wrapText="1" indent="3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8" borderId="9" xfId="0" applyNumberFormat="1" applyFont="1" applyFill="1" applyBorder="1" applyAlignment="1">
      <alignment horizontal="center" vertical="center" wrapText="1"/>
    </xf>
    <xf numFmtId="3" fontId="3" fillId="8" borderId="29" xfId="0" applyNumberFormat="1" applyFont="1" applyFill="1" applyBorder="1" applyAlignment="1">
      <alignment horizontal="center" vertical="center" wrapText="1"/>
    </xf>
    <xf numFmtId="4" fontId="3" fillId="8" borderId="73" xfId="0" applyNumberFormat="1" applyFont="1" applyFill="1" applyBorder="1" applyAlignment="1">
      <alignment horizontal="center" vertical="center" wrapText="1"/>
    </xf>
    <xf numFmtId="3" fontId="3" fillId="8" borderId="1" xfId="0" applyNumberFormat="1" applyFont="1" applyFill="1" applyBorder="1" applyAlignment="1">
      <alignment horizontal="center" vertical="center" wrapText="1"/>
    </xf>
    <xf numFmtId="4" fontId="3" fillId="8" borderId="8" xfId="0" applyNumberFormat="1" applyFont="1" applyFill="1" applyBorder="1" applyAlignment="1">
      <alignment horizontal="center" vertical="center" wrapText="1"/>
    </xf>
    <xf numFmtId="165" fontId="3" fillId="8" borderId="10" xfId="0" applyNumberFormat="1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left" vertical="center" wrapText="1"/>
    </xf>
    <xf numFmtId="3" fontId="3" fillId="8" borderId="9" xfId="0" applyNumberFormat="1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3" fontId="3" fillId="8" borderId="10" xfId="0" applyNumberFormat="1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/>
    </xf>
    <xf numFmtId="164" fontId="3" fillId="8" borderId="10" xfId="0" applyNumberFormat="1" applyFont="1" applyFill="1" applyBorder="1" applyAlignment="1">
      <alignment horizontal="center" vertical="center"/>
    </xf>
    <xf numFmtId="0" fontId="3" fillId="8" borderId="18" xfId="0" applyFont="1" applyFill="1" applyBorder="1"/>
    <xf numFmtId="0" fontId="3" fillId="8" borderId="19" xfId="0" applyFont="1" applyFill="1" applyBorder="1" applyAlignment="1">
      <alignment horizontal="left" vertical="center" wrapText="1" indent="5"/>
    </xf>
    <xf numFmtId="0" fontId="3" fillId="2" borderId="0" xfId="0" applyFont="1" applyFill="1" applyAlignment="1">
      <alignment horizontal="left" wrapText="1"/>
    </xf>
    <xf numFmtId="0" fontId="3" fillId="4" borderId="11" xfId="0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left" vertical="center" wrapText="1"/>
    </xf>
    <xf numFmtId="0" fontId="3" fillId="4" borderId="53" xfId="0" applyFont="1" applyFill="1" applyBorder="1" applyAlignment="1">
      <alignment horizontal="left" vertical="center" wrapText="1"/>
    </xf>
    <xf numFmtId="165" fontId="3" fillId="0" borderId="26" xfId="0" applyNumberFormat="1" applyFont="1" applyFill="1" applyBorder="1" applyAlignment="1">
      <alignment horizontal="center"/>
    </xf>
    <xf numFmtId="165" fontId="3" fillId="0" borderId="83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/>
    </xf>
    <xf numFmtId="165" fontId="3" fillId="2" borderId="10" xfId="0" applyNumberFormat="1" applyFont="1" applyFill="1" applyBorder="1" applyAlignment="1">
      <alignment horizontal="center"/>
    </xf>
    <xf numFmtId="165" fontId="3" fillId="2" borderId="13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left" vertical="center" wrapText="1" indent="2"/>
    </xf>
    <xf numFmtId="0" fontId="3" fillId="2" borderId="32" xfId="0" applyFont="1" applyFill="1" applyBorder="1" applyAlignment="1">
      <alignment horizontal="left" vertical="center" wrapText="1" indent="2"/>
    </xf>
    <xf numFmtId="0" fontId="3" fillId="0" borderId="0" xfId="0" applyFont="1"/>
    <xf numFmtId="49" fontId="3" fillId="2" borderId="18" xfId="0" applyNumberFormat="1" applyFont="1" applyFill="1" applyBorder="1" applyAlignment="1">
      <alignment horizontal="left" vertical="center" wrapText="1" indent="5"/>
    </xf>
    <xf numFmtId="49" fontId="3" fillId="2" borderId="32" xfId="0" applyNumberFormat="1" applyFont="1" applyFill="1" applyBorder="1" applyAlignment="1">
      <alignment horizontal="left" vertical="center" wrapText="1" indent="5"/>
    </xf>
    <xf numFmtId="3" fontId="1" fillId="2" borderId="0" xfId="0" applyNumberFormat="1" applyFont="1" applyFill="1"/>
    <xf numFmtId="165" fontId="3" fillId="4" borderId="8" xfId="2" applyNumberFormat="1" applyFont="1" applyFill="1" applyBorder="1" applyAlignment="1">
      <alignment horizontal="center" vertical="center" wrapText="1"/>
    </xf>
    <xf numFmtId="165" fontId="3" fillId="4" borderId="5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165" fontId="3" fillId="4" borderId="10" xfId="0" applyNumberFormat="1" applyFont="1" applyFill="1" applyBorder="1" applyAlignment="1">
      <alignment horizontal="center" vertical="center" wrapText="1"/>
    </xf>
    <xf numFmtId="165" fontId="3" fillId="2" borderId="8" xfId="2" applyNumberFormat="1" applyFont="1" applyFill="1" applyBorder="1" applyAlignment="1">
      <alignment horizontal="center" vertical="center" wrapText="1"/>
    </xf>
    <xf numFmtId="165" fontId="3" fillId="2" borderId="44" xfId="0" applyNumberFormat="1" applyFont="1" applyFill="1" applyBorder="1" applyAlignment="1">
      <alignment horizontal="center" vertical="center" wrapText="1"/>
    </xf>
    <xf numFmtId="165" fontId="3" fillId="2" borderId="38" xfId="2" applyNumberFormat="1" applyFont="1" applyFill="1" applyBorder="1" applyAlignment="1">
      <alignment horizontal="center" vertical="center" wrapText="1"/>
    </xf>
    <xf numFmtId="49" fontId="3" fillId="8" borderId="18" xfId="0" applyNumberFormat="1" applyFont="1" applyFill="1" applyBorder="1" applyAlignment="1">
      <alignment horizontal="left" vertical="center" wrapText="1" indent="3"/>
    </xf>
    <xf numFmtId="165" fontId="3" fillId="8" borderId="10" xfId="0" applyNumberFormat="1" applyFont="1" applyFill="1" applyBorder="1" applyAlignment="1">
      <alignment horizontal="center" vertical="center"/>
    </xf>
    <xf numFmtId="49" fontId="3" fillId="8" borderId="18" xfId="0" applyNumberFormat="1" applyFont="1" applyFill="1" applyBorder="1" applyAlignment="1">
      <alignment horizontal="left" vertical="center" wrapText="1" indent="5"/>
    </xf>
    <xf numFmtId="3" fontId="3" fillId="8" borderId="11" xfId="0" applyNumberFormat="1" applyFont="1" applyFill="1" applyBorder="1" applyAlignment="1">
      <alignment horizontal="center" vertical="center"/>
    </xf>
    <xf numFmtId="165" fontId="3" fillId="8" borderId="13" xfId="0" applyNumberFormat="1" applyFont="1" applyFill="1" applyBorder="1" applyAlignment="1">
      <alignment horizontal="center" vertical="center"/>
    </xf>
    <xf numFmtId="3" fontId="3" fillId="9" borderId="9" xfId="0" applyNumberFormat="1" applyFont="1" applyFill="1" applyBorder="1" applyAlignment="1">
      <alignment horizontal="center" vertical="center"/>
    </xf>
    <xf numFmtId="49" fontId="3" fillId="8" borderId="60" xfId="0" applyNumberFormat="1" applyFont="1" applyFill="1" applyBorder="1" applyAlignment="1">
      <alignment horizontal="left" vertical="center" wrapText="1" indent="5"/>
    </xf>
    <xf numFmtId="3" fontId="3" fillId="8" borderId="50" xfId="0" applyNumberFormat="1" applyFont="1" applyFill="1" applyBorder="1" applyAlignment="1">
      <alignment horizontal="center" vertical="center"/>
    </xf>
    <xf numFmtId="165" fontId="3" fillId="8" borderId="48" xfId="0" applyNumberFormat="1" applyFont="1" applyFill="1" applyBorder="1" applyAlignment="1">
      <alignment horizontal="center" vertical="center"/>
    </xf>
    <xf numFmtId="49" fontId="3" fillId="8" borderId="33" xfId="0" applyNumberFormat="1" applyFont="1" applyFill="1" applyBorder="1" applyAlignment="1">
      <alignment horizontal="left" vertical="center" wrapText="1" indent="5"/>
    </xf>
    <xf numFmtId="3" fontId="3" fillId="8" borderId="7" xfId="0" applyNumberFormat="1" applyFont="1" applyFill="1" applyBorder="1" applyAlignment="1">
      <alignment horizontal="center" vertical="center"/>
    </xf>
    <xf numFmtId="165" fontId="3" fillId="8" borderId="8" xfId="2" applyNumberFormat="1" applyFont="1" applyFill="1" applyBorder="1" applyAlignment="1">
      <alignment horizontal="center" vertical="center" wrapText="1"/>
    </xf>
    <xf numFmtId="165" fontId="3" fillId="8" borderId="44" xfId="0" applyNumberFormat="1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3" fontId="3" fillId="2" borderId="24" xfId="0" applyNumberFormat="1" applyFont="1" applyFill="1" applyBorder="1" applyAlignment="1">
      <alignment horizontal="center" vertical="center" wrapText="1"/>
    </xf>
    <xf numFmtId="165" fontId="3" fillId="2" borderId="84" xfId="0" applyNumberFormat="1" applyFont="1" applyFill="1" applyBorder="1" applyAlignment="1">
      <alignment horizontal="center" vertical="center" wrapText="1"/>
    </xf>
    <xf numFmtId="49" fontId="3" fillId="3" borderId="33" xfId="0" applyNumberFormat="1" applyFont="1" applyFill="1" applyBorder="1" applyAlignment="1">
      <alignment horizontal="left" vertical="center" wrapText="1"/>
    </xf>
    <xf numFmtId="165" fontId="3" fillId="3" borderId="73" xfId="0" applyNumberFormat="1" applyFont="1" applyFill="1" applyBorder="1" applyAlignment="1">
      <alignment horizontal="center" vertical="center"/>
    </xf>
    <xf numFmtId="3" fontId="3" fillId="2" borderId="20" xfId="0" applyNumberFormat="1" applyFont="1" applyFill="1" applyBorder="1" applyAlignment="1">
      <alignment horizontal="center" vertical="center" wrapText="1"/>
    </xf>
    <xf numFmtId="165" fontId="3" fillId="2" borderId="20" xfId="0" applyNumberFormat="1" applyFont="1" applyFill="1" applyBorder="1" applyAlignment="1">
      <alignment horizontal="center" vertical="center" wrapText="1"/>
    </xf>
    <xf numFmtId="165" fontId="3" fillId="2" borderId="21" xfId="0" applyNumberFormat="1" applyFont="1" applyFill="1" applyBorder="1" applyAlignment="1">
      <alignment horizontal="center" vertical="center" wrapText="1"/>
    </xf>
    <xf numFmtId="165" fontId="3" fillId="2" borderId="21" xfId="0" applyNumberFormat="1" applyFont="1" applyFill="1" applyBorder="1" applyAlignment="1">
      <alignment horizontal="center" vertical="center"/>
    </xf>
    <xf numFmtId="165" fontId="3" fillId="2" borderId="14" xfId="0" applyNumberFormat="1" applyFont="1" applyFill="1" applyBorder="1" applyAlignment="1">
      <alignment horizontal="center" vertical="center" wrapText="1"/>
    </xf>
    <xf numFmtId="165" fontId="3" fillId="2" borderId="73" xfId="0" applyNumberFormat="1" applyFont="1" applyFill="1" applyBorder="1" applyAlignment="1">
      <alignment horizontal="center" vertical="center"/>
    </xf>
    <xf numFmtId="3" fontId="3" fillId="2" borderId="9" xfId="0" quotePrefix="1" applyNumberFormat="1" applyFont="1" applyFill="1" applyBorder="1" applyAlignment="1">
      <alignment horizontal="center" vertical="center"/>
    </xf>
    <xf numFmtId="165" fontId="3" fillId="2" borderId="21" xfId="0" quotePrefix="1" applyNumberFormat="1" applyFont="1" applyFill="1" applyBorder="1" applyAlignment="1">
      <alignment horizontal="center" vertical="center"/>
    </xf>
    <xf numFmtId="165" fontId="3" fillId="2" borderId="86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165" fontId="3" fillId="3" borderId="2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/>
    <xf numFmtId="3" fontId="3" fillId="2" borderId="11" xfId="0" quotePrefix="1" applyNumberFormat="1" applyFont="1" applyFill="1" applyBorder="1" applyAlignment="1">
      <alignment horizontal="center" vertical="center"/>
    </xf>
    <xf numFmtId="165" fontId="3" fillId="2" borderId="87" xfId="0" quotePrefix="1" applyNumberFormat="1" applyFont="1" applyFill="1" applyBorder="1" applyAlignment="1">
      <alignment horizontal="center" vertical="center"/>
    </xf>
    <xf numFmtId="165" fontId="3" fillId="2" borderId="87" xfId="0" applyNumberFormat="1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left" vertical="center" wrapText="1"/>
    </xf>
    <xf numFmtId="3" fontId="9" fillId="4" borderId="4" xfId="0" applyNumberFormat="1" applyFont="1" applyFill="1" applyBorder="1" applyAlignment="1">
      <alignment horizontal="center" vertical="center"/>
    </xf>
    <xf numFmtId="165" fontId="9" fillId="4" borderId="54" xfId="0" applyNumberFormat="1" applyFont="1" applyFill="1" applyBorder="1" applyAlignment="1">
      <alignment horizontal="center" vertical="center"/>
    </xf>
    <xf numFmtId="49" fontId="9" fillId="4" borderId="4" xfId="0" applyNumberFormat="1" applyFont="1" applyFill="1" applyBorder="1" applyAlignment="1">
      <alignment horizontal="left" vertical="center" wrapText="1"/>
    </xf>
    <xf numFmtId="3" fontId="9" fillId="4" borderId="4" xfId="0" applyNumberFormat="1" applyFont="1" applyFill="1" applyBorder="1" applyAlignment="1">
      <alignment horizontal="center" vertical="center" wrapText="1"/>
    </xf>
    <xf numFmtId="165" fontId="9" fillId="4" borderId="54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left" vertical="center" wrapText="1" indent="2"/>
    </xf>
    <xf numFmtId="0" fontId="3" fillId="2" borderId="18" xfId="0" applyFont="1" applyFill="1" applyBorder="1" applyAlignment="1">
      <alignment horizontal="left" vertical="center" indent="2"/>
    </xf>
    <xf numFmtId="0" fontId="3" fillId="3" borderId="18" xfId="0" applyFont="1" applyFill="1" applyBorder="1" applyAlignment="1">
      <alignment horizontal="left" vertical="center"/>
    </xf>
    <xf numFmtId="49" fontId="3" fillId="8" borderId="18" xfId="0" applyNumberFormat="1" applyFont="1" applyFill="1" applyBorder="1" applyAlignment="1">
      <alignment horizontal="left" vertical="center" wrapText="1"/>
    </xf>
    <xf numFmtId="49" fontId="3" fillId="8" borderId="74" xfId="0" applyNumberFormat="1" applyFont="1" applyFill="1" applyBorder="1" applyAlignment="1">
      <alignment horizontal="left" vertical="center" wrapText="1"/>
    </xf>
    <xf numFmtId="165" fontId="3" fillId="8" borderId="21" xfId="0" applyNumberFormat="1" applyFont="1" applyFill="1" applyBorder="1" applyAlignment="1">
      <alignment horizontal="center" vertical="center"/>
    </xf>
    <xf numFmtId="3" fontId="3" fillId="8" borderId="70" xfId="0" applyNumberFormat="1" applyFont="1" applyFill="1" applyBorder="1" applyAlignment="1">
      <alignment horizontal="center" vertical="center"/>
    </xf>
    <xf numFmtId="165" fontId="3" fillId="8" borderId="85" xfId="0" applyNumberFormat="1" applyFont="1" applyFill="1" applyBorder="1" applyAlignment="1">
      <alignment horizontal="center" vertical="center"/>
    </xf>
    <xf numFmtId="49" fontId="3" fillId="8" borderId="33" xfId="0" applyNumberFormat="1" applyFont="1" applyFill="1" applyBorder="1" applyAlignment="1">
      <alignment horizontal="left" vertical="center" wrapText="1" indent="2"/>
    </xf>
    <xf numFmtId="49" fontId="3" fillId="8" borderId="18" xfId="0" applyNumberFormat="1" applyFont="1" applyFill="1" applyBorder="1" applyAlignment="1">
      <alignment horizontal="left" vertical="center" wrapText="1" indent="2"/>
    </xf>
    <xf numFmtId="49" fontId="3" fillId="8" borderId="60" xfId="0" applyNumberFormat="1" applyFont="1" applyFill="1" applyBorder="1" applyAlignment="1">
      <alignment horizontal="left" vertical="center" wrapText="1" indent="2"/>
    </xf>
    <xf numFmtId="165" fontId="3" fillId="8" borderId="73" xfId="0" applyNumberFormat="1" applyFont="1" applyFill="1" applyBorder="1" applyAlignment="1">
      <alignment horizontal="center" vertical="center"/>
    </xf>
    <xf numFmtId="3" fontId="3" fillId="8" borderId="9" xfId="0" quotePrefix="1" applyNumberFormat="1" applyFont="1" applyFill="1" applyBorder="1" applyAlignment="1">
      <alignment horizontal="center" vertical="center"/>
    </xf>
    <xf numFmtId="165" fontId="3" fillId="8" borderId="21" xfId="0" quotePrefix="1" applyNumberFormat="1" applyFont="1" applyFill="1" applyBorder="1" applyAlignment="1">
      <alignment horizontal="center" vertical="center"/>
    </xf>
    <xf numFmtId="3" fontId="3" fillId="8" borderId="50" xfId="0" quotePrefix="1" applyNumberFormat="1" applyFont="1" applyFill="1" applyBorder="1" applyAlignment="1">
      <alignment horizontal="center" vertical="center"/>
    </xf>
    <xf numFmtId="165" fontId="3" fillId="8" borderId="86" xfId="0" quotePrefix="1" applyNumberFormat="1" applyFont="1" applyFill="1" applyBorder="1" applyAlignment="1">
      <alignment horizontal="center" vertical="center"/>
    </xf>
    <xf numFmtId="165" fontId="3" fillId="8" borderId="86" xfId="0" applyNumberFormat="1" applyFont="1" applyFill="1" applyBorder="1" applyAlignment="1">
      <alignment horizontal="center" vertical="center"/>
    </xf>
    <xf numFmtId="49" fontId="3" fillId="8" borderId="60" xfId="0" applyNumberFormat="1" applyFont="1" applyFill="1" applyBorder="1" applyAlignment="1">
      <alignment horizontal="left" vertical="center" wrapText="1"/>
    </xf>
    <xf numFmtId="49" fontId="3" fillId="8" borderId="18" xfId="0" applyNumberFormat="1" applyFont="1" applyFill="1" applyBorder="1" applyAlignment="1">
      <alignment horizontal="left" vertical="center" wrapText="1" indent="1"/>
    </xf>
    <xf numFmtId="3" fontId="3" fillId="8" borderId="34" xfId="0" applyNumberFormat="1" applyFont="1" applyFill="1" applyBorder="1" applyAlignment="1">
      <alignment horizontal="center" vertical="center"/>
    </xf>
    <xf numFmtId="3" fontId="3" fillId="8" borderId="2" xfId="0" applyNumberFormat="1" applyFont="1" applyFill="1" applyBorder="1" applyAlignment="1">
      <alignment horizontal="center" vertical="center"/>
    </xf>
    <xf numFmtId="165" fontId="3" fillId="8" borderId="8" xfId="0" applyNumberFormat="1" applyFont="1" applyFill="1" applyBorder="1" applyAlignment="1">
      <alignment horizontal="center"/>
    </xf>
    <xf numFmtId="3" fontId="3" fillId="8" borderId="29" xfId="0" applyNumberFormat="1" applyFont="1" applyFill="1" applyBorder="1" applyAlignment="1">
      <alignment horizontal="center" vertical="center"/>
    </xf>
    <xf numFmtId="165" fontId="3" fillId="8" borderId="10" xfId="0" applyNumberFormat="1" applyFont="1" applyFill="1" applyBorder="1" applyAlignment="1">
      <alignment horizontal="center"/>
    </xf>
    <xf numFmtId="3" fontId="3" fillId="8" borderId="9" xfId="0" applyNumberFormat="1" applyFont="1" applyFill="1" applyBorder="1" applyAlignment="1">
      <alignment horizontal="center"/>
    </xf>
    <xf numFmtId="3" fontId="3" fillId="8" borderId="29" xfId="0" applyNumberFormat="1" applyFont="1" applyFill="1" applyBorder="1" applyAlignment="1">
      <alignment horizontal="center"/>
    </xf>
    <xf numFmtId="3" fontId="3" fillId="8" borderId="1" xfId="0" applyNumberFormat="1" applyFont="1" applyFill="1" applyBorder="1" applyAlignment="1">
      <alignment horizontal="center"/>
    </xf>
    <xf numFmtId="0" fontId="3" fillId="8" borderId="33" xfId="0" applyFont="1" applyFill="1" applyBorder="1" applyAlignment="1">
      <alignment horizontal="left" vertical="center" wrapText="1" indent="1"/>
    </xf>
    <xf numFmtId="0" fontId="3" fillId="0" borderId="47" xfId="0" applyFont="1" applyFill="1" applyBorder="1" applyAlignment="1">
      <alignment horizontal="left" vertical="center" wrapText="1" indent="2"/>
    </xf>
    <xf numFmtId="0" fontId="3" fillId="4" borderId="52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left" vertical="center" wrapText="1"/>
    </xf>
    <xf numFmtId="3" fontId="3" fillId="4" borderId="36" xfId="0" applyNumberFormat="1" applyFont="1" applyFill="1" applyBorder="1" applyAlignment="1">
      <alignment horizontal="center" vertical="center"/>
    </xf>
    <xf numFmtId="165" fontId="3" fillId="4" borderId="38" xfId="0" applyNumberFormat="1" applyFont="1" applyFill="1" applyBorder="1" applyAlignment="1">
      <alignment horizontal="center" vertical="center"/>
    </xf>
    <xf numFmtId="3" fontId="3" fillId="4" borderId="49" xfId="0" applyNumberFormat="1" applyFont="1" applyFill="1" applyBorder="1" applyAlignment="1">
      <alignment horizontal="center" vertical="center"/>
    </xf>
    <xf numFmtId="3" fontId="3" fillId="8" borderId="68" xfId="0" applyNumberFormat="1" applyFont="1" applyFill="1" applyBorder="1" applyAlignment="1">
      <alignment horizontal="center" vertical="center"/>
    </xf>
    <xf numFmtId="165" fontId="3" fillId="8" borderId="59" xfId="0" applyNumberFormat="1" applyFont="1" applyFill="1" applyBorder="1" applyAlignment="1">
      <alignment horizontal="center" vertical="center"/>
    </xf>
    <xf numFmtId="3" fontId="3" fillId="8" borderId="58" xfId="0" applyNumberFormat="1" applyFont="1" applyFill="1" applyBorder="1" applyAlignment="1">
      <alignment horizontal="center" vertical="center"/>
    </xf>
    <xf numFmtId="16" fontId="3" fillId="4" borderId="36" xfId="0" applyNumberFormat="1" applyFont="1" applyFill="1" applyBorder="1" applyAlignment="1">
      <alignment horizontal="center" vertical="center" wrapText="1"/>
    </xf>
    <xf numFmtId="16" fontId="3" fillId="4" borderId="38" xfId="0" applyNumberFormat="1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8" borderId="57" xfId="0" applyFont="1" applyFill="1" applyBorder="1" applyAlignment="1">
      <alignment horizontal="left" vertical="center" wrapText="1" indent="2"/>
    </xf>
    <xf numFmtId="0" fontId="3" fillId="8" borderId="18" xfId="0" applyFont="1" applyFill="1" applyBorder="1" applyAlignment="1">
      <alignment horizontal="left" vertical="center" wrapText="1" indent="2"/>
    </xf>
    <xf numFmtId="0" fontId="3" fillId="8" borderId="32" xfId="0" applyFont="1" applyFill="1" applyBorder="1" applyAlignment="1">
      <alignment horizontal="left" vertical="center" wrapText="1" indent="2"/>
    </xf>
    <xf numFmtId="3" fontId="3" fillId="8" borderId="30" xfId="0" applyNumberFormat="1" applyFont="1" applyFill="1" applyBorder="1" applyAlignment="1">
      <alignment horizontal="center" vertical="center"/>
    </xf>
    <xf numFmtId="3" fontId="3" fillId="8" borderId="69" xfId="0" applyNumberFormat="1" applyFont="1" applyFill="1" applyBorder="1" applyAlignment="1">
      <alignment horizontal="center" vertical="center"/>
    </xf>
    <xf numFmtId="0" fontId="3" fillId="8" borderId="60" xfId="0" applyFont="1" applyFill="1" applyBorder="1" applyAlignment="1">
      <alignment horizontal="left" vertical="center" wrapText="1" indent="2"/>
    </xf>
    <xf numFmtId="0" fontId="3" fillId="2" borderId="60" xfId="0" applyFont="1" applyFill="1" applyBorder="1" applyAlignment="1">
      <alignment horizontal="left" vertical="center" wrapText="1" indent="2"/>
    </xf>
    <xf numFmtId="0" fontId="3" fillId="2" borderId="19" xfId="0" applyFont="1" applyFill="1" applyBorder="1" applyAlignment="1">
      <alignment horizontal="left" vertical="center" wrapText="1" indent="2"/>
    </xf>
    <xf numFmtId="0" fontId="3" fillId="2" borderId="67" xfId="0" applyFont="1" applyFill="1" applyBorder="1" applyAlignment="1">
      <alignment horizontal="left" vertical="center" wrapText="1" indent="2"/>
    </xf>
    <xf numFmtId="0" fontId="3" fillId="9" borderId="19" xfId="0" applyFont="1" applyFill="1" applyBorder="1" applyAlignment="1">
      <alignment horizontal="left" vertical="center" wrapText="1"/>
    </xf>
    <xf numFmtId="3" fontId="3" fillId="9" borderId="1" xfId="0" applyNumberFormat="1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left" vertical="center" wrapText="1" indent="2"/>
    </xf>
    <xf numFmtId="0" fontId="3" fillId="8" borderId="19" xfId="0" applyFont="1" applyFill="1" applyBorder="1" applyAlignment="1">
      <alignment horizontal="left" vertical="center" wrapText="1" indent="2"/>
    </xf>
    <xf numFmtId="164" fontId="3" fillId="9" borderId="1" xfId="0" applyNumberFormat="1" applyFont="1" applyFill="1" applyBorder="1" applyAlignment="1">
      <alignment horizontal="center" vertical="center"/>
    </xf>
    <xf numFmtId="164" fontId="3" fillId="9" borderId="10" xfId="0" applyNumberFormat="1" applyFont="1" applyFill="1" applyBorder="1" applyAlignment="1">
      <alignment horizontal="center" vertical="center"/>
    </xf>
    <xf numFmtId="3" fontId="3" fillId="9" borderId="29" xfId="0" applyNumberFormat="1" applyFont="1" applyFill="1" applyBorder="1" applyAlignment="1">
      <alignment horizontal="center" vertical="center"/>
    </xf>
    <xf numFmtId="164" fontId="3" fillId="9" borderId="44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/>
    </xf>
    <xf numFmtId="3" fontId="3" fillId="4" borderId="27" xfId="0" applyNumberFormat="1" applyFont="1" applyFill="1" applyBorder="1" applyAlignment="1">
      <alignment horizontal="center" vertical="center"/>
    </xf>
    <xf numFmtId="164" fontId="3" fillId="4" borderId="79" xfId="0" applyNumberFormat="1" applyFont="1" applyFill="1" applyBorder="1" applyAlignment="1">
      <alignment horizontal="center" vertical="center"/>
    </xf>
    <xf numFmtId="0" fontId="3" fillId="4" borderId="64" xfId="0" applyFont="1" applyFill="1" applyBorder="1" applyAlignment="1">
      <alignment horizontal="left" vertical="center" wrapText="1"/>
    </xf>
    <xf numFmtId="3" fontId="3" fillId="4" borderId="37" xfId="0" applyNumberFormat="1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left" vertical="center" wrapText="1"/>
    </xf>
    <xf numFmtId="164" fontId="3" fillId="8" borderId="44" xfId="0" applyNumberFormat="1" applyFont="1" applyFill="1" applyBorder="1" applyAlignment="1">
      <alignment horizontal="center" vertical="center"/>
    </xf>
    <xf numFmtId="164" fontId="3" fillId="4" borderId="37" xfId="0" applyNumberFormat="1" applyFont="1" applyFill="1" applyBorder="1" applyAlignment="1">
      <alignment horizontal="center" vertical="center"/>
    </xf>
    <xf numFmtId="164" fontId="3" fillId="4" borderId="38" xfId="0" applyNumberFormat="1" applyFont="1" applyFill="1" applyBorder="1" applyAlignment="1">
      <alignment horizontal="center" vertical="center"/>
    </xf>
    <xf numFmtId="164" fontId="3" fillId="4" borderId="46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164" fontId="3" fillId="8" borderId="12" xfId="0" applyNumberFormat="1" applyFont="1" applyFill="1" applyBorder="1" applyAlignment="1">
      <alignment horizontal="center" vertical="center"/>
    </xf>
    <xf numFmtId="3" fontId="3" fillId="8" borderId="12" xfId="0" applyNumberFormat="1" applyFont="1" applyFill="1" applyBorder="1" applyAlignment="1">
      <alignment horizontal="center" vertical="center"/>
    </xf>
    <xf numFmtId="164" fontId="3" fillId="8" borderId="13" xfId="0" applyNumberFormat="1" applyFont="1" applyFill="1" applyBorder="1" applyAlignment="1">
      <alignment horizontal="center" vertical="center"/>
    </xf>
    <xf numFmtId="164" fontId="3" fillId="8" borderId="52" xfId="0" applyNumberFormat="1" applyFont="1" applyFill="1" applyBorder="1" applyAlignment="1">
      <alignment horizontal="center" vertical="center"/>
    </xf>
    <xf numFmtId="0" fontId="3" fillId="8" borderId="67" xfId="0" applyFont="1" applyFill="1" applyBorder="1" applyAlignment="1">
      <alignment horizontal="left" vertical="center" wrapText="1" indent="2"/>
    </xf>
    <xf numFmtId="0" fontId="3" fillId="8" borderId="49" xfId="0" applyFont="1" applyFill="1" applyBorder="1" applyAlignment="1">
      <alignment horizontal="center" vertical="center"/>
    </xf>
    <xf numFmtId="164" fontId="3" fillId="8" borderId="37" xfId="0" applyNumberFormat="1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164" fontId="3" fillId="8" borderId="38" xfId="0" applyNumberFormat="1" applyFont="1" applyFill="1" applyBorder="1" applyAlignment="1">
      <alignment horizontal="center" vertical="center"/>
    </xf>
    <xf numFmtId="3" fontId="3" fillId="8" borderId="49" xfId="0" applyNumberFormat="1" applyFont="1" applyFill="1" applyBorder="1" applyAlignment="1">
      <alignment horizontal="center" vertical="center"/>
    </xf>
    <xf numFmtId="164" fontId="3" fillId="8" borderId="46" xfId="0" applyNumberFormat="1" applyFont="1" applyFill="1" applyBorder="1" applyAlignment="1">
      <alignment horizontal="center" vertical="center"/>
    </xf>
    <xf numFmtId="3" fontId="3" fillId="8" borderId="37" xfId="0" applyNumberFormat="1" applyFont="1" applyFill="1" applyBorder="1" applyAlignment="1">
      <alignment horizontal="center" vertical="center"/>
    </xf>
    <xf numFmtId="3" fontId="3" fillId="8" borderId="36" xfId="0" applyNumberFormat="1" applyFont="1" applyFill="1" applyBorder="1" applyAlignment="1">
      <alignment horizontal="center" vertical="center"/>
    </xf>
    <xf numFmtId="0" fontId="3" fillId="8" borderId="71" xfId="0" applyFont="1" applyFill="1" applyBorder="1" applyAlignment="1">
      <alignment horizontal="left" vertical="center" wrapText="1" indent="2"/>
    </xf>
    <xf numFmtId="0" fontId="3" fillId="2" borderId="71" xfId="0" applyFont="1" applyFill="1" applyBorder="1" applyAlignment="1">
      <alignment horizontal="left" vertical="center" wrapText="1" indent="2"/>
    </xf>
    <xf numFmtId="0" fontId="3" fillId="8" borderId="67" xfId="0" applyFont="1" applyFill="1" applyBorder="1" applyAlignment="1">
      <alignment horizontal="left" indent="2"/>
    </xf>
    <xf numFmtId="0" fontId="3" fillId="4" borderId="6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left" vertical="center" wrapText="1"/>
    </xf>
    <xf numFmtId="3" fontId="3" fillId="8" borderId="28" xfId="0" applyNumberFormat="1" applyFont="1" applyFill="1" applyBorder="1" applyAlignment="1">
      <alignment horizontal="center" vertical="center"/>
    </xf>
    <xf numFmtId="3" fontId="3" fillId="8" borderId="25" xfId="0" applyNumberFormat="1" applyFont="1" applyFill="1" applyBorder="1" applyAlignment="1">
      <alignment horizontal="center" vertical="center"/>
    </xf>
    <xf numFmtId="164" fontId="1" fillId="8" borderId="26" xfId="0" applyNumberFormat="1" applyFont="1" applyFill="1" applyBorder="1" applyAlignment="1">
      <alignment horizontal="center"/>
    </xf>
    <xf numFmtId="3" fontId="3" fillId="8" borderId="44" xfId="0" applyNumberFormat="1" applyFont="1" applyFill="1" applyBorder="1" applyAlignment="1">
      <alignment horizontal="center" vertical="center"/>
    </xf>
    <xf numFmtId="164" fontId="1" fillId="8" borderId="8" xfId="0" applyNumberFormat="1" applyFont="1" applyFill="1" applyBorder="1" applyAlignment="1">
      <alignment horizontal="center"/>
    </xf>
    <xf numFmtId="3" fontId="7" fillId="10" borderId="9" xfId="0" applyNumberFormat="1" applyFont="1" applyFill="1" applyBorder="1" applyAlignment="1">
      <alignment horizontal="center" vertical="center"/>
    </xf>
    <xf numFmtId="165" fontId="7" fillId="10" borderId="1" xfId="0" applyNumberFormat="1" applyFont="1" applyFill="1" applyBorder="1" applyAlignment="1">
      <alignment horizontal="center" vertical="center"/>
    </xf>
    <xf numFmtId="3" fontId="7" fillId="10" borderId="44" xfId="0" applyNumberFormat="1" applyFont="1" applyFill="1" applyBorder="1" applyAlignment="1">
      <alignment horizontal="center" vertical="center"/>
    </xf>
    <xf numFmtId="165" fontId="7" fillId="10" borderId="44" xfId="0" applyNumberFormat="1" applyFont="1" applyFill="1" applyBorder="1" applyAlignment="1">
      <alignment horizontal="center" vertical="center"/>
    </xf>
    <xf numFmtId="3" fontId="7" fillId="10" borderId="2" xfId="0" quotePrefix="1" applyNumberFormat="1" applyFont="1" applyFill="1" applyBorder="1" applyAlignment="1">
      <alignment horizontal="center" vertical="center"/>
    </xf>
    <xf numFmtId="3" fontId="7" fillId="10" borderId="7" xfId="0" quotePrefix="1" applyNumberFormat="1" applyFont="1" applyFill="1" applyBorder="1" applyAlignment="1">
      <alignment horizontal="center" vertical="center"/>
    </xf>
    <xf numFmtId="4" fontId="3" fillId="8" borderId="51" xfId="0" applyNumberFormat="1" applyFont="1" applyFill="1" applyBorder="1" applyAlignment="1">
      <alignment horizontal="center" vertical="center" wrapText="1"/>
    </xf>
    <xf numFmtId="0" fontId="3" fillId="8" borderId="19" xfId="0" applyFont="1" applyFill="1" applyBorder="1"/>
    <xf numFmtId="2" fontId="7" fillId="0" borderId="9" xfId="0" applyNumberFormat="1" applyFont="1" applyBorder="1" applyAlignment="1">
      <alignment vertical="center" wrapText="1"/>
    </xf>
    <xf numFmtId="2" fontId="7" fillId="0" borderId="11" xfId="0" applyNumberFormat="1" applyFont="1" applyBorder="1" applyAlignment="1">
      <alignment vertical="center" wrapText="1"/>
    </xf>
    <xf numFmtId="2" fontId="7" fillId="4" borderId="24" xfId="0" applyNumberFormat="1" applyFont="1" applyFill="1" applyBorder="1" applyAlignment="1">
      <alignment vertical="center" wrapText="1"/>
    </xf>
    <xf numFmtId="2" fontId="7" fillId="8" borderId="9" xfId="0" applyNumberFormat="1" applyFont="1" applyFill="1" applyBorder="1" applyAlignment="1">
      <alignment vertical="center" wrapText="1"/>
    </xf>
    <xf numFmtId="165" fontId="3" fillId="2" borderId="9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65" fontId="3" fillId="2" borderId="11" xfId="0" applyNumberFormat="1" applyFont="1" applyFill="1" applyBorder="1" applyAlignment="1">
      <alignment horizontal="center"/>
    </xf>
    <xf numFmtId="165" fontId="3" fillId="2" borderId="12" xfId="0" applyNumberFormat="1" applyFont="1" applyFill="1" applyBorder="1" applyAlignment="1">
      <alignment horizontal="center"/>
    </xf>
    <xf numFmtId="3" fontId="3" fillId="2" borderId="44" xfId="0" applyNumberFormat="1" applyFont="1" applyFill="1" applyBorder="1" applyAlignment="1">
      <alignment horizontal="center"/>
    </xf>
    <xf numFmtId="3" fontId="3" fillId="2" borderId="52" xfId="0" applyNumberFormat="1" applyFont="1" applyFill="1" applyBorder="1" applyAlignment="1">
      <alignment horizontal="center"/>
    </xf>
    <xf numFmtId="3" fontId="3" fillId="3" borderId="51" xfId="0" applyNumberFormat="1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3" fontId="3" fillId="2" borderId="46" xfId="0" applyNumberFormat="1" applyFont="1" applyFill="1" applyBorder="1" applyAlignment="1">
      <alignment horizontal="center" vertical="center"/>
    </xf>
    <xf numFmtId="3" fontId="3" fillId="9" borderId="10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/>
    </xf>
    <xf numFmtId="3" fontId="3" fillId="9" borderId="44" xfId="0" applyNumberFormat="1" applyFont="1" applyFill="1" applyBorder="1" applyAlignment="1">
      <alignment horizontal="center" vertical="center"/>
    </xf>
    <xf numFmtId="3" fontId="3" fillId="9" borderId="51" xfId="0" applyNumberFormat="1" applyFont="1" applyFill="1" applyBorder="1" applyAlignment="1">
      <alignment horizontal="center" vertical="center"/>
    </xf>
    <xf numFmtId="165" fontId="3" fillId="9" borderId="9" xfId="0" applyNumberFormat="1" applyFont="1" applyFill="1" applyBorder="1" applyAlignment="1">
      <alignment horizontal="center" vertical="center"/>
    </xf>
    <xf numFmtId="165" fontId="3" fillId="9" borderId="1" xfId="0" applyNumberFormat="1" applyFont="1" applyFill="1" applyBorder="1" applyAlignment="1">
      <alignment horizontal="center" vertical="center"/>
    </xf>
    <xf numFmtId="165" fontId="3" fillId="9" borderId="8" xfId="0" applyNumberFormat="1" applyFont="1" applyFill="1" applyBorder="1" applyAlignment="1">
      <alignment horizontal="center" vertical="center"/>
    </xf>
    <xf numFmtId="0" fontId="3" fillId="9" borderId="19" xfId="0" applyFont="1" applyFill="1" applyBorder="1"/>
    <xf numFmtId="3" fontId="3" fillId="9" borderId="9" xfId="0" applyNumberFormat="1" applyFont="1" applyFill="1" applyBorder="1" applyAlignment="1">
      <alignment horizontal="center"/>
    </xf>
    <xf numFmtId="3" fontId="3" fillId="9" borderId="44" xfId="0" applyNumberFormat="1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7" fillId="0" borderId="7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8" borderId="9" xfId="0" applyFont="1" applyFill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8" borderId="50" xfId="0" applyFont="1" applyFill="1" applyBorder="1" applyAlignment="1">
      <alignment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8" borderId="1" xfId="0" applyNumberFormat="1" applyFont="1" applyFill="1" applyBorder="1" applyAlignment="1">
      <alignment horizontal="center" vertical="center" wrapText="1"/>
    </xf>
    <xf numFmtId="0" fontId="7" fillId="0" borderId="50" xfId="0" applyFont="1" applyBorder="1" applyAlignment="1">
      <alignment vertical="center" wrapText="1"/>
    </xf>
    <xf numFmtId="0" fontId="7" fillId="0" borderId="39" xfId="0" applyFont="1" applyBorder="1" applyAlignment="1">
      <alignment horizontal="center" vertical="center" wrapText="1"/>
    </xf>
    <xf numFmtId="3" fontId="7" fillId="0" borderId="39" xfId="0" applyNumberFormat="1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9" borderId="9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3" fontId="7" fillId="9" borderId="1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9" borderId="50" xfId="0" applyFont="1" applyFill="1" applyBorder="1" applyAlignment="1">
      <alignment vertical="center" wrapText="1"/>
    </xf>
    <xf numFmtId="0" fontId="7" fillId="9" borderId="39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wrapText="1"/>
    </xf>
    <xf numFmtId="3" fontId="7" fillId="7" borderId="0" xfId="0" applyNumberFormat="1" applyFont="1" applyFill="1" applyBorder="1" applyAlignment="1">
      <alignment horizontal="center" vertical="center"/>
    </xf>
    <xf numFmtId="165" fontId="7" fillId="7" borderId="0" xfId="0" applyNumberFormat="1" applyFont="1" applyFill="1" applyBorder="1" applyAlignment="1">
      <alignment horizontal="center" vertical="center"/>
    </xf>
    <xf numFmtId="3" fontId="7" fillId="7" borderId="0" xfId="0" quotePrefix="1" applyNumberFormat="1" applyFont="1" applyFill="1" applyBorder="1" applyAlignment="1">
      <alignment horizontal="center" vertical="center"/>
    </xf>
    <xf numFmtId="0" fontId="0" fillId="0" borderId="0" xfId="0" applyFont="1"/>
    <xf numFmtId="0" fontId="3" fillId="0" borderId="0" xfId="0" applyFont="1" applyBorder="1" applyAlignment="1">
      <alignment horizontal="left" wrapText="1"/>
    </xf>
    <xf numFmtId="0" fontId="0" fillId="0" borderId="0" xfId="0" applyFont="1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166" fontId="3" fillId="0" borderId="0" xfId="1" applyNumberFormat="1" applyFont="1"/>
    <xf numFmtId="167" fontId="7" fillId="8" borderId="1" xfId="1" applyNumberFormat="1" applyFont="1" applyFill="1" applyBorder="1" applyAlignment="1">
      <alignment horizontal="center" vertical="center" wrapText="1"/>
    </xf>
    <xf numFmtId="167" fontId="7" fillId="0" borderId="1" xfId="1" applyNumberFormat="1" applyFont="1" applyBorder="1" applyAlignment="1">
      <alignment horizontal="center" vertical="center" wrapText="1"/>
    </xf>
    <xf numFmtId="167" fontId="7" fillId="0" borderId="12" xfId="1" applyNumberFormat="1" applyFont="1" applyBorder="1" applyAlignment="1">
      <alignment horizontal="center" vertical="center" wrapText="1"/>
    </xf>
    <xf numFmtId="3" fontId="7" fillId="8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3" fontId="3" fillId="2" borderId="0" xfId="0" applyNumberFormat="1" applyFont="1" applyFill="1" applyAlignment="1">
      <alignment horizontal="center" vertical="center"/>
    </xf>
    <xf numFmtId="4" fontId="3" fillId="8" borderId="10" xfId="0" applyNumberFormat="1" applyFont="1" applyFill="1" applyBorder="1" applyAlignment="1">
      <alignment horizontal="center" vertical="center"/>
    </xf>
    <xf numFmtId="4" fontId="3" fillId="8" borderId="48" xfId="0" applyNumberFormat="1" applyFont="1" applyFill="1" applyBorder="1" applyAlignment="1">
      <alignment horizontal="center" vertical="center"/>
    </xf>
    <xf numFmtId="4" fontId="3" fillId="8" borderId="20" xfId="0" applyNumberFormat="1" applyFont="1" applyFill="1" applyBorder="1" applyAlignment="1">
      <alignment horizontal="center" vertical="center"/>
    </xf>
    <xf numFmtId="4" fontId="3" fillId="2" borderId="20" xfId="0" applyNumberFormat="1" applyFont="1" applyFill="1" applyBorder="1" applyAlignment="1">
      <alignment horizontal="center" vertical="center"/>
    </xf>
    <xf numFmtId="4" fontId="3" fillId="8" borderId="89" xfId="0" applyNumberFormat="1" applyFont="1" applyFill="1" applyBorder="1" applyAlignment="1">
      <alignment horizontal="center" vertical="center"/>
    </xf>
    <xf numFmtId="4" fontId="3" fillId="8" borderId="75" xfId="0" applyNumberFormat="1" applyFont="1" applyFill="1" applyBorder="1" applyAlignment="1">
      <alignment horizontal="center" vertical="center"/>
    </xf>
    <xf numFmtId="4" fontId="3" fillId="2" borderId="88" xfId="0" applyNumberFormat="1" applyFont="1" applyFill="1" applyBorder="1" applyAlignment="1">
      <alignment horizontal="center" vertical="center"/>
    </xf>
    <xf numFmtId="4" fontId="3" fillId="8" borderId="8" xfId="0" applyNumberFormat="1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165" fontId="3" fillId="2" borderId="90" xfId="0" applyNumberFormat="1" applyFont="1" applyFill="1" applyBorder="1" applyAlignment="1">
      <alignment horizontal="center" vertical="center" wrapText="1"/>
    </xf>
    <xf numFmtId="49" fontId="3" fillId="2" borderId="91" xfId="0" applyNumberFormat="1" applyFont="1" applyFill="1" applyBorder="1" applyAlignment="1">
      <alignment horizontal="left" vertical="center" wrapText="1" indent="1"/>
    </xf>
    <xf numFmtId="3" fontId="3" fillId="2" borderId="90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5" fontId="3" fillId="2" borderId="16" xfId="0" applyNumberFormat="1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3" fillId="4" borderId="64" xfId="0" applyFont="1" applyFill="1" applyBorder="1" applyAlignment="1">
      <alignment horizontal="center" vertical="center"/>
    </xf>
    <xf numFmtId="0" fontId="3" fillId="4" borderId="6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3" fontId="3" fillId="3" borderId="25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37" xfId="1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left" vertical="center" wrapText="1" indent="1"/>
    </xf>
    <xf numFmtId="0" fontId="7" fillId="7" borderId="33" xfId="0" applyFont="1" applyFill="1" applyBorder="1" applyAlignment="1">
      <alignment wrapText="1"/>
    </xf>
    <xf numFmtId="0" fontId="7" fillId="10" borderId="18" xfId="0" applyFont="1" applyFill="1" applyBorder="1" applyAlignment="1">
      <alignment horizontal="left" wrapText="1" indent="3"/>
    </xf>
    <xf numFmtId="0" fontId="7" fillId="7" borderId="18" xfId="0" applyFont="1" applyFill="1" applyBorder="1" applyAlignment="1">
      <alignment wrapText="1"/>
    </xf>
    <xf numFmtId="0" fontId="7" fillId="10" borderId="18" xfId="0" applyFont="1" applyFill="1" applyBorder="1" applyAlignment="1">
      <alignment wrapText="1"/>
    </xf>
    <xf numFmtId="0" fontId="7" fillId="10" borderId="32" xfId="0" applyFont="1" applyFill="1" applyBorder="1" applyAlignment="1">
      <alignment wrapText="1"/>
    </xf>
    <xf numFmtId="3" fontId="7" fillId="10" borderId="11" xfId="0" applyNumberFormat="1" applyFont="1" applyFill="1" applyBorder="1" applyAlignment="1">
      <alignment horizontal="center" vertical="center"/>
    </xf>
    <xf numFmtId="165" fontId="7" fillId="10" borderId="12" xfId="0" applyNumberFormat="1" applyFont="1" applyFill="1" applyBorder="1" applyAlignment="1">
      <alignment horizontal="center" vertical="center"/>
    </xf>
    <xf numFmtId="3" fontId="7" fillId="10" borderId="52" xfId="0" applyNumberFormat="1" applyFont="1" applyFill="1" applyBorder="1" applyAlignment="1">
      <alignment horizontal="center" vertical="center"/>
    </xf>
    <xf numFmtId="165" fontId="7" fillId="10" borderId="52" xfId="0" applyNumberFormat="1" applyFont="1" applyFill="1" applyBorder="1" applyAlignment="1">
      <alignment horizontal="center" vertical="center"/>
    </xf>
    <xf numFmtId="165" fontId="7" fillId="7" borderId="8" xfId="0" quotePrefix="1" applyNumberFormat="1" applyFont="1" applyFill="1" applyBorder="1" applyAlignment="1">
      <alignment horizontal="center" vertical="center"/>
    </xf>
    <xf numFmtId="165" fontId="7" fillId="7" borderId="2" xfId="0" quotePrefix="1" applyNumberFormat="1" applyFont="1" applyFill="1" applyBorder="1" applyAlignment="1">
      <alignment horizontal="center" vertical="center"/>
    </xf>
    <xf numFmtId="165" fontId="7" fillId="10" borderId="2" xfId="0" quotePrefix="1" applyNumberFormat="1" applyFont="1" applyFill="1" applyBorder="1" applyAlignment="1">
      <alignment horizontal="center" vertical="center"/>
    </xf>
    <xf numFmtId="165" fontId="7" fillId="10" borderId="8" xfId="0" quotePrefix="1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165" fontId="3" fillId="8" borderId="1" xfId="0" applyNumberFormat="1" applyFont="1" applyFill="1" applyBorder="1" applyAlignment="1">
      <alignment horizontal="center" vertical="center" wrapText="1"/>
    </xf>
    <xf numFmtId="165" fontId="3" fillId="3" borderId="51" xfId="0" applyNumberFormat="1" applyFont="1" applyFill="1" applyBorder="1" applyAlignment="1">
      <alignment horizontal="center" vertical="center" wrapText="1"/>
    </xf>
    <xf numFmtId="165" fontId="3" fillId="2" borderId="52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8" borderId="9" xfId="0" applyFont="1" applyFill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8" borderId="50" xfId="0" applyFont="1" applyFill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3" fillId="9" borderId="18" xfId="0" applyFont="1" applyFill="1" applyBorder="1" applyAlignment="1">
      <alignment horizontal="left" vertical="center" wrapText="1"/>
    </xf>
    <xf numFmtId="0" fontId="3" fillId="9" borderId="18" xfId="0" applyFont="1" applyFill="1" applyBorder="1"/>
    <xf numFmtId="3" fontId="3" fillId="3" borderId="34" xfId="0" applyNumberFormat="1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87" xfId="0" applyFont="1" applyFill="1" applyBorder="1" applyAlignment="1">
      <alignment horizontal="center" vertical="center" wrapText="1"/>
    </xf>
    <xf numFmtId="167" fontId="7" fillId="4" borderId="78" xfId="1" applyNumberFormat="1" applyFont="1" applyFill="1" applyBorder="1" applyAlignment="1">
      <alignment horizontal="center" vertical="center" wrapText="1"/>
    </xf>
    <xf numFmtId="164" fontId="7" fillId="8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4" borderId="78" xfId="0" applyNumberFormat="1" applyFont="1" applyFill="1" applyBorder="1" applyAlignment="1">
      <alignment horizontal="center" vertical="center" wrapText="1"/>
    </xf>
    <xf numFmtId="3" fontId="7" fillId="4" borderId="78" xfId="0" applyNumberFormat="1" applyFont="1" applyFill="1" applyBorder="1" applyAlignment="1">
      <alignment horizontal="center" vertical="center" wrapText="1"/>
    </xf>
    <xf numFmtId="3" fontId="7" fillId="4" borderId="83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3" fillId="0" borderId="8" xfId="0" applyNumberFormat="1" applyFont="1" applyBorder="1" applyAlignment="1">
      <alignment horizontal="center" vertical="center" wrapText="1"/>
    </xf>
    <xf numFmtId="165" fontId="3" fillId="9" borderId="10" xfId="0" applyNumberFormat="1" applyFont="1" applyFill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165" fontId="3" fillId="9" borderId="48" xfId="0" applyNumberFormat="1" applyFont="1" applyFill="1" applyBorder="1" applyAlignment="1">
      <alignment horizontal="center" vertical="center" wrapText="1"/>
    </xf>
    <xf numFmtId="165" fontId="3" fillId="0" borderId="48" xfId="0" applyNumberFormat="1" applyFont="1" applyBorder="1" applyAlignment="1">
      <alignment horizontal="center" vertical="center" wrapText="1"/>
    </xf>
    <xf numFmtId="165" fontId="7" fillId="0" borderId="8" xfId="0" quotePrefix="1" applyNumberFormat="1" applyFont="1" applyBorder="1" applyAlignment="1">
      <alignment horizontal="center" vertical="center" wrapText="1"/>
    </xf>
    <xf numFmtId="165" fontId="7" fillId="9" borderId="10" xfId="0" quotePrefix="1" applyNumberFormat="1" applyFont="1" applyFill="1" applyBorder="1" applyAlignment="1">
      <alignment horizontal="center" vertical="center" wrapText="1"/>
    </xf>
    <xf numFmtId="165" fontId="7" fillId="0" borderId="48" xfId="0" quotePrefix="1" applyNumberFormat="1" applyFont="1" applyBorder="1" applyAlignment="1">
      <alignment horizontal="center" vertical="center" wrapText="1"/>
    </xf>
    <xf numFmtId="0" fontId="1" fillId="8" borderId="10" xfId="0" quotePrefix="1" applyFont="1" applyFill="1" applyBorder="1" applyAlignment="1">
      <alignment horizontal="center"/>
    </xf>
    <xf numFmtId="0" fontId="1" fillId="2" borderId="10" xfId="0" quotePrefix="1" applyFont="1" applyFill="1" applyBorder="1" applyAlignment="1">
      <alignment horizontal="center"/>
    </xf>
    <xf numFmtId="0" fontId="1" fillId="2" borderId="13" xfId="0" quotePrefix="1" applyFont="1" applyFill="1" applyBorder="1" applyAlignment="1">
      <alignment horizontal="center"/>
    </xf>
    <xf numFmtId="165" fontId="3" fillId="4" borderId="26" xfId="0" applyNumberFormat="1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left" vertical="center"/>
    </xf>
    <xf numFmtId="0" fontId="3" fillId="2" borderId="67" xfId="0" applyFont="1" applyFill="1" applyBorder="1" applyAlignment="1">
      <alignment horizontal="left" vertical="center" wrapText="1"/>
    </xf>
    <xf numFmtId="3" fontId="7" fillId="0" borderId="23" xfId="0" applyNumberFormat="1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3" fillId="3" borderId="38" xfId="0" applyNumberFormat="1" applyFont="1" applyFill="1" applyBorder="1" applyAlignment="1">
      <alignment horizontal="center" vertical="center"/>
    </xf>
    <xf numFmtId="2" fontId="3" fillId="2" borderId="34" xfId="0" applyNumberFormat="1" applyFont="1" applyFill="1" applyBorder="1" applyAlignment="1">
      <alignment horizontal="center" vertical="center"/>
    </xf>
    <xf numFmtId="2" fontId="3" fillId="2" borderId="29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3" fontId="7" fillId="9" borderId="10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4" fontId="3" fillId="3" borderId="56" xfId="0" applyNumberFormat="1" applyFont="1" applyFill="1" applyBorder="1" applyAlignment="1">
      <alignment horizontal="center" vertical="center"/>
    </xf>
    <xf numFmtId="4" fontId="3" fillId="2" borderId="73" xfId="0" applyNumberFormat="1" applyFont="1" applyFill="1" applyBorder="1" applyAlignment="1">
      <alignment horizontal="center" vertical="center"/>
    </xf>
    <xf numFmtId="4" fontId="3" fillId="2" borderId="21" xfId="0" applyNumberFormat="1" applyFont="1" applyFill="1" applyBorder="1" applyAlignment="1">
      <alignment horizontal="center" vertical="center"/>
    </xf>
    <xf numFmtId="4" fontId="3" fillId="2" borderId="87" xfId="0" applyNumberFormat="1" applyFont="1" applyFill="1" applyBorder="1" applyAlignment="1">
      <alignment horizontal="center" vertical="center"/>
    </xf>
    <xf numFmtId="4" fontId="3" fillId="3" borderId="49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2" fontId="3" fillId="3" borderId="36" xfId="0" applyNumberFormat="1" applyFont="1" applyFill="1" applyBorder="1" applyAlignment="1">
      <alignment horizontal="center" vertical="center"/>
    </xf>
    <xf numFmtId="4" fontId="1" fillId="2" borderId="0" xfId="0" applyNumberFormat="1" applyFont="1" applyFill="1"/>
    <xf numFmtId="3" fontId="3" fillId="0" borderId="0" xfId="0" applyNumberFormat="1" applyFont="1" applyAlignment="1">
      <alignment horizontal="center" vertical="center"/>
    </xf>
    <xf numFmtId="3" fontId="3" fillId="2" borderId="0" xfId="0" applyNumberFormat="1" applyFont="1" applyFill="1" applyAlignment="1">
      <alignment horizontal="left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3" borderId="65" xfId="0" applyFont="1" applyFill="1" applyBorder="1" applyAlignment="1">
      <alignment horizontal="left" wrapText="1"/>
    </xf>
    <xf numFmtId="0" fontId="3" fillId="3" borderId="56" xfId="0" applyFont="1" applyFill="1" applyBorder="1" applyAlignment="1">
      <alignment horizontal="left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64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67" xfId="0" applyFont="1" applyBorder="1" applyAlignment="1">
      <alignment horizontal="justify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left" wrapText="1"/>
    </xf>
    <xf numFmtId="0" fontId="3" fillId="3" borderId="64" xfId="0" applyFont="1" applyFill="1" applyBorder="1" applyAlignment="1">
      <alignment horizontal="left" wrapText="1"/>
    </xf>
    <xf numFmtId="0" fontId="3" fillId="3" borderId="82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left" vertical="center" wrapText="1"/>
    </xf>
    <xf numFmtId="3" fontId="3" fillId="3" borderId="28" xfId="0" applyNumberFormat="1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165" fontId="3" fillId="3" borderId="10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/>
    <xf numFmtId="0" fontId="1" fillId="3" borderId="37" xfId="0" applyFont="1" applyFill="1" applyBorder="1"/>
    <xf numFmtId="0" fontId="1" fillId="3" borderId="65" xfId="0" applyFont="1" applyFill="1" applyBorder="1"/>
    <xf numFmtId="0" fontId="1" fillId="3" borderId="66" xfId="0" applyFont="1" applyFill="1" applyBorder="1"/>
    <xf numFmtId="0" fontId="3" fillId="3" borderId="80" xfId="0" applyFont="1" applyFill="1" applyBorder="1" applyAlignment="1">
      <alignment horizontal="center" vertical="center"/>
    </xf>
    <xf numFmtId="0" fontId="1" fillId="3" borderId="22" xfId="0" applyFont="1" applyFill="1" applyBorder="1"/>
    <xf numFmtId="0" fontId="3" fillId="3" borderId="92" xfId="0" applyFont="1" applyFill="1" applyBorder="1" applyAlignment="1">
      <alignment horizontal="center" vertical="center"/>
    </xf>
    <xf numFmtId="0" fontId="1" fillId="3" borderId="62" xfId="0" applyFont="1" applyFill="1" applyBorder="1"/>
    <xf numFmtId="0" fontId="1" fillId="3" borderId="0" xfId="0" applyFont="1" applyFill="1" applyBorder="1" applyAlignment="1">
      <alignment horizontal="center" vertical="center" wrapText="1"/>
    </xf>
    <xf numFmtId="164" fontId="3" fillId="3" borderId="41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 vertical="center"/>
    </xf>
    <xf numFmtId="164" fontId="3" fillId="2" borderId="88" xfId="0" applyNumberFormat="1" applyFont="1" applyFill="1" applyBorder="1" applyAlignment="1">
      <alignment horizontal="center" vertical="center"/>
    </xf>
    <xf numFmtId="164" fontId="3" fillId="3" borderId="25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0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7" fillId="6" borderId="35" xfId="0" applyFont="1" applyFill="1" applyBorder="1" applyAlignment="1">
      <alignment horizontal="center" vertical="center" wrapText="1"/>
    </xf>
    <xf numFmtId="3" fontId="7" fillId="6" borderId="49" xfId="0" applyNumberFormat="1" applyFont="1" applyFill="1" applyBorder="1" applyAlignment="1">
      <alignment horizontal="center" vertical="center"/>
    </xf>
    <xf numFmtId="3" fontId="7" fillId="6" borderId="65" xfId="0" quotePrefix="1" applyNumberFormat="1" applyFont="1" applyFill="1" applyBorder="1" applyAlignment="1">
      <alignment horizontal="center" vertical="center"/>
    </xf>
    <xf numFmtId="3" fontId="7" fillId="6" borderId="37" xfId="0" applyNumberFormat="1" applyFont="1" applyFill="1" applyBorder="1" applyAlignment="1">
      <alignment horizontal="center" vertical="center" wrapText="1"/>
    </xf>
    <xf numFmtId="3" fontId="7" fillId="6" borderId="36" xfId="0" applyNumberFormat="1" applyFont="1" applyFill="1" applyBorder="1" applyAlignment="1">
      <alignment horizontal="center" vertical="center"/>
    </xf>
    <xf numFmtId="3" fontId="7" fillId="6" borderId="56" xfId="0" quotePrefix="1" applyNumberFormat="1" applyFont="1" applyFill="1" applyBorder="1" applyAlignment="1">
      <alignment horizontal="center" vertical="center"/>
    </xf>
    <xf numFmtId="3" fontId="7" fillId="6" borderId="46" xfId="0" quotePrefix="1" applyNumberFormat="1" applyFont="1" applyFill="1" applyBorder="1" applyAlignment="1">
      <alignment horizontal="center" vertical="center"/>
    </xf>
    <xf numFmtId="3" fontId="7" fillId="6" borderId="37" xfId="0" quotePrefix="1" applyNumberFormat="1" applyFont="1" applyFill="1" applyBorder="1" applyAlignment="1">
      <alignment horizontal="center" vertical="center"/>
    </xf>
    <xf numFmtId="3" fontId="7" fillId="6" borderId="38" xfId="0" quotePrefix="1" applyNumberFormat="1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1" fillId="0" borderId="0" xfId="0" quotePrefix="1" applyFont="1"/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4" fillId="0" borderId="0" xfId="0" applyFont="1"/>
    <xf numFmtId="0" fontId="11" fillId="4" borderId="5" xfId="0" applyFont="1" applyFill="1" applyBorder="1" applyAlignment="1">
      <alignment horizontal="center" vertical="center" wrapText="1"/>
    </xf>
    <xf numFmtId="164" fontId="11" fillId="4" borderId="6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164" fontId="12" fillId="8" borderId="10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2" fillId="8" borderId="39" xfId="0" applyFont="1" applyFill="1" applyBorder="1" applyAlignment="1">
      <alignment horizontal="center" vertical="center" wrapText="1"/>
    </xf>
    <xf numFmtId="164" fontId="12" fillId="8" borderId="48" xfId="0" applyNumberFormat="1" applyFont="1" applyFill="1" applyBorder="1" applyAlignment="1">
      <alignment horizontal="center" vertical="center" wrapText="1"/>
    </xf>
    <xf numFmtId="3" fontId="11" fillId="4" borderId="5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 wrapText="1"/>
    </xf>
    <xf numFmtId="3" fontId="12" fillId="8" borderId="39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2" fontId="11" fillId="4" borderId="6" xfId="0" applyNumberFormat="1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vertical="center" wrapText="1"/>
    </xf>
    <xf numFmtId="0" fontId="12" fillId="0" borderId="39" xfId="0" applyFont="1" applyBorder="1" applyAlignment="1">
      <alignment horizontal="center" vertical="center" wrapText="1"/>
    </xf>
    <xf numFmtId="164" fontId="12" fillId="0" borderId="48" xfId="0" applyNumberFormat="1" applyFont="1" applyBorder="1" applyAlignment="1">
      <alignment horizontal="center" vertical="center" wrapText="1"/>
    </xf>
    <xf numFmtId="0" fontId="11" fillId="4" borderId="6" xfId="0" quotePrefix="1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vertical="center" wrapText="1"/>
    </xf>
    <xf numFmtId="0" fontId="11" fillId="4" borderId="37" xfId="0" applyFont="1" applyFill="1" applyBorder="1" applyAlignment="1">
      <alignment horizontal="center" vertical="center" wrapText="1"/>
    </xf>
    <xf numFmtId="3" fontId="11" fillId="4" borderId="37" xfId="0" applyNumberFormat="1" applyFont="1" applyFill="1" applyBorder="1" applyAlignment="1">
      <alignment horizontal="center" vertical="center" wrapText="1"/>
    </xf>
    <xf numFmtId="0" fontId="11" fillId="4" borderId="38" xfId="0" quotePrefix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0" xfId="0" applyFont="1" applyFill="1" applyBorder="1"/>
    <xf numFmtId="49" fontId="9" fillId="3" borderId="3" xfId="0" applyNumberFormat="1" applyFont="1" applyFill="1" applyBorder="1" applyAlignment="1">
      <alignment horizontal="left" vertical="center" wrapText="1"/>
    </xf>
    <xf numFmtId="3" fontId="9" fillId="3" borderId="4" xfId="0" applyNumberFormat="1" applyFont="1" applyFill="1" applyBorder="1" applyAlignment="1">
      <alignment horizontal="center" vertical="center"/>
    </xf>
    <xf numFmtId="165" fontId="9" fillId="3" borderId="55" xfId="0" applyNumberFormat="1" applyFont="1" applyFill="1" applyBorder="1" applyAlignment="1">
      <alignment horizontal="center" vertical="center"/>
    </xf>
    <xf numFmtId="165" fontId="9" fillId="3" borderId="6" xfId="0" applyNumberFormat="1" applyFont="1" applyFill="1" applyBorder="1" applyAlignment="1">
      <alignment horizontal="center" vertical="center"/>
    </xf>
    <xf numFmtId="3" fontId="9" fillId="3" borderId="27" xfId="0" applyNumberFormat="1" applyFont="1" applyFill="1" applyBorder="1" applyAlignment="1">
      <alignment horizontal="center" vertical="center"/>
    </xf>
    <xf numFmtId="165" fontId="9" fillId="3" borderId="6" xfId="0" quotePrefix="1" applyNumberFormat="1" applyFont="1" applyFill="1" applyBorder="1" applyAlignment="1">
      <alignment horizontal="center" vertical="center"/>
    </xf>
    <xf numFmtId="0" fontId="1" fillId="3" borderId="78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vertical="center" wrapText="1"/>
    </xf>
    <xf numFmtId="0" fontId="10" fillId="11" borderId="5" xfId="0" applyFont="1" applyFill="1" applyBorder="1" applyAlignment="1">
      <alignment horizontal="center" vertical="center" wrapText="1"/>
    </xf>
    <xf numFmtId="164" fontId="9" fillId="11" borderId="6" xfId="0" applyNumberFormat="1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3" fontId="7" fillId="11" borderId="5" xfId="0" applyNumberFormat="1" applyFont="1" applyFill="1" applyBorder="1" applyAlignment="1">
      <alignment horizontal="center" vertical="center" wrapText="1"/>
    </xf>
    <xf numFmtId="164" fontId="3" fillId="11" borderId="6" xfId="0" applyNumberFormat="1" applyFont="1" applyFill="1" applyBorder="1" applyAlignment="1">
      <alignment horizontal="center" vertical="center" wrapText="1"/>
    </xf>
    <xf numFmtId="165" fontId="3" fillId="11" borderId="6" xfId="0" applyNumberFormat="1" applyFont="1" applyFill="1" applyBorder="1" applyAlignment="1">
      <alignment horizontal="center" vertical="center" wrapText="1"/>
    </xf>
    <xf numFmtId="165" fontId="7" fillId="11" borderId="6" xfId="0" applyNumberFormat="1" applyFont="1" applyFill="1" applyBorder="1" applyAlignment="1">
      <alignment horizontal="center" vertical="center" wrapText="1"/>
    </xf>
    <xf numFmtId="0" fontId="7" fillId="11" borderId="6" xfId="0" quotePrefix="1" applyFont="1" applyFill="1" applyBorder="1" applyAlignment="1">
      <alignment horizontal="center" vertical="center" wrapText="1"/>
    </xf>
    <xf numFmtId="169" fontId="3" fillId="11" borderId="6" xfId="0" applyNumberFormat="1" applyFont="1" applyFill="1" applyBorder="1" applyAlignment="1">
      <alignment horizontal="center" vertical="center" wrapText="1"/>
    </xf>
    <xf numFmtId="0" fontId="10" fillId="11" borderId="49" xfId="0" applyFont="1" applyFill="1" applyBorder="1" applyAlignment="1">
      <alignment vertical="center" wrapText="1"/>
    </xf>
    <xf numFmtId="0" fontId="7" fillId="11" borderId="37" xfId="0" applyFont="1" applyFill="1" applyBorder="1" applyAlignment="1">
      <alignment horizontal="center" vertical="center" wrapText="1"/>
    </xf>
    <xf numFmtId="3" fontId="7" fillId="11" borderId="37" xfId="0" applyNumberFormat="1" applyFont="1" applyFill="1" applyBorder="1" applyAlignment="1">
      <alignment horizontal="center" vertical="center" wrapText="1"/>
    </xf>
    <xf numFmtId="0" fontId="3" fillId="11" borderId="38" xfId="0" quotePrefix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3" borderId="80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83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49" fontId="3" fillId="4" borderId="19" xfId="0" applyNumberFormat="1" applyFont="1" applyFill="1" applyBorder="1" applyAlignment="1">
      <alignment horizontal="left" vertical="center" wrapText="1" indent="2"/>
    </xf>
    <xf numFmtId="49" fontId="3" fillId="4" borderId="20" xfId="0" applyNumberFormat="1" applyFont="1" applyFill="1" applyBorder="1" applyAlignment="1">
      <alignment horizontal="left" vertical="center" wrapText="1" indent="2"/>
    </xf>
    <xf numFmtId="49" fontId="3" fillId="4" borderId="21" xfId="0" applyNumberFormat="1" applyFont="1" applyFill="1" applyBorder="1" applyAlignment="1">
      <alignment horizontal="left" vertical="center" wrapText="1" indent="2"/>
    </xf>
    <xf numFmtId="0" fontId="3" fillId="3" borderId="43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76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49" fontId="3" fillId="4" borderId="72" xfId="0" applyNumberFormat="1" applyFont="1" applyFill="1" applyBorder="1" applyAlignment="1">
      <alignment horizontal="left" vertical="center" wrapText="1"/>
    </xf>
    <xf numFmtId="49" fontId="3" fillId="4" borderId="75" xfId="0" applyNumberFormat="1" applyFont="1" applyFill="1" applyBorder="1" applyAlignment="1">
      <alignment horizontal="left" vertical="center" wrapText="1"/>
    </xf>
    <xf numFmtId="49" fontId="3" fillId="4" borderId="73" xfId="0" applyNumberFormat="1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0" fontId="3" fillId="4" borderId="73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63" xfId="0" applyFont="1" applyFill="1" applyBorder="1" applyAlignment="1">
      <alignment horizontal="center" vertical="center" wrapText="1"/>
    </xf>
    <xf numFmtId="0" fontId="3" fillId="3" borderId="72" xfId="0" applyFont="1" applyFill="1" applyBorder="1" applyAlignment="1">
      <alignment horizontal="center" vertical="center" wrapText="1"/>
    </xf>
    <xf numFmtId="0" fontId="3" fillId="3" borderId="73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left" vertical="center" wrapText="1"/>
    </xf>
    <xf numFmtId="0" fontId="3" fillId="3" borderId="62" xfId="0" applyFont="1" applyFill="1" applyBorder="1" applyAlignment="1">
      <alignment horizontal="left" vertical="center" wrapText="1"/>
    </xf>
    <xf numFmtId="0" fontId="3" fillId="3" borderId="63" xfId="0" applyFont="1" applyFill="1" applyBorder="1" applyAlignment="1">
      <alignment horizontal="left" vertical="center" wrapText="1"/>
    </xf>
    <xf numFmtId="0" fontId="3" fillId="3" borderId="7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4" borderId="72" xfId="0" applyFont="1" applyFill="1" applyBorder="1" applyAlignment="1">
      <alignment horizontal="left" vertical="center" wrapText="1"/>
    </xf>
    <xf numFmtId="0" fontId="3" fillId="4" borderId="75" xfId="0" applyFont="1" applyFill="1" applyBorder="1" applyAlignment="1">
      <alignment horizontal="left" vertical="center" wrapText="1"/>
    </xf>
    <xf numFmtId="0" fontId="3" fillId="4" borderId="73" xfId="0" applyFont="1" applyFill="1" applyBorder="1" applyAlignment="1">
      <alignment horizontal="left" vertical="center" wrapText="1"/>
    </xf>
    <xf numFmtId="0" fontId="3" fillId="4" borderId="62" xfId="0" applyFont="1" applyFill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left" vertical="center" wrapText="1"/>
    </xf>
    <xf numFmtId="0" fontId="3" fillId="4" borderId="55" xfId="0" applyFont="1" applyFill="1" applyBorder="1" applyAlignment="1">
      <alignment horizontal="left" vertical="center" wrapText="1"/>
    </xf>
    <xf numFmtId="0" fontId="3" fillId="4" borderId="54" xfId="0" applyFont="1" applyFill="1" applyBorder="1" applyAlignment="1">
      <alignment horizontal="left" vertical="center" wrapText="1"/>
    </xf>
    <xf numFmtId="0" fontId="3" fillId="4" borderId="61" xfId="0" applyFont="1" applyFill="1" applyBorder="1" applyAlignment="1">
      <alignment horizontal="center" vertical="center"/>
    </xf>
    <xf numFmtId="0" fontId="3" fillId="4" borderId="64" xfId="0" applyFont="1" applyFill="1" applyBorder="1" applyAlignment="1">
      <alignment horizontal="center" vertical="center"/>
    </xf>
    <xf numFmtId="14" fontId="3" fillId="4" borderId="25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14" fontId="3" fillId="4" borderId="61" xfId="0" applyNumberFormat="1" applyFont="1" applyFill="1" applyBorder="1" applyAlignment="1">
      <alignment horizontal="center" vertical="center"/>
    </xf>
    <xf numFmtId="14" fontId="3" fillId="4" borderId="63" xfId="0" applyNumberFormat="1" applyFont="1" applyFill="1" applyBorder="1" applyAlignment="1">
      <alignment horizontal="center" vertical="center"/>
    </xf>
    <xf numFmtId="14" fontId="3" fillId="4" borderId="72" xfId="0" applyNumberFormat="1" applyFont="1" applyFill="1" applyBorder="1" applyAlignment="1">
      <alignment horizontal="center" vertical="center"/>
    </xf>
    <xf numFmtId="14" fontId="3" fillId="4" borderId="73" xfId="0" applyNumberFormat="1" applyFont="1" applyFill="1" applyBorder="1" applyAlignment="1">
      <alignment horizontal="center" vertical="center"/>
    </xf>
    <xf numFmtId="14" fontId="3" fillId="4" borderId="76" xfId="0" applyNumberFormat="1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2" borderId="72" xfId="0" applyFont="1" applyFill="1" applyBorder="1" applyAlignment="1">
      <alignment horizontal="left" vertical="center" wrapText="1"/>
    </xf>
    <xf numFmtId="0" fontId="3" fillId="2" borderId="75" xfId="0" applyFont="1" applyFill="1" applyBorder="1" applyAlignment="1">
      <alignment vertical="center" wrapText="1"/>
    </xf>
    <xf numFmtId="0" fontId="3" fillId="2" borderId="73" xfId="0" applyFont="1" applyFill="1" applyBorder="1" applyAlignment="1">
      <alignment vertical="center" wrapText="1"/>
    </xf>
    <xf numFmtId="16" fontId="3" fillId="4" borderId="76" xfId="0" applyNumberFormat="1" applyFont="1" applyFill="1" applyBorder="1" applyAlignment="1">
      <alignment horizontal="center" vertical="center" wrapText="1"/>
    </xf>
    <xf numFmtId="16" fontId="3" fillId="4" borderId="25" xfId="0" applyNumberFormat="1" applyFont="1" applyFill="1" applyBorder="1" applyAlignment="1">
      <alignment horizontal="center" vertical="center" wrapText="1"/>
    </xf>
    <xf numFmtId="16" fontId="3" fillId="4" borderId="26" xfId="0" applyNumberFormat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left" vertical="center" wrapText="1"/>
    </xf>
    <xf numFmtId="0" fontId="3" fillId="2" borderId="73" xfId="0" applyFont="1" applyFill="1" applyBorder="1" applyAlignment="1">
      <alignment horizontal="left" vertical="center" wrapText="1"/>
    </xf>
    <xf numFmtId="0" fontId="3" fillId="4" borderId="66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 wrapText="1"/>
    </xf>
    <xf numFmtId="0" fontId="3" fillId="4" borderId="62" xfId="0" applyFont="1" applyFill="1" applyBorder="1" applyAlignment="1">
      <alignment horizontal="center" vertical="center" wrapText="1"/>
    </xf>
    <xf numFmtId="0" fontId="3" fillId="4" borderId="63" xfId="0" applyFont="1" applyFill="1" applyBorder="1" applyAlignment="1">
      <alignment horizontal="center" vertical="center" wrapText="1"/>
    </xf>
    <xf numFmtId="0" fontId="3" fillId="4" borderId="72" xfId="0" applyFont="1" applyFill="1" applyBorder="1" applyAlignment="1">
      <alignment horizontal="center" vertical="center" wrapText="1"/>
    </xf>
    <xf numFmtId="0" fontId="3" fillId="4" borderId="75" xfId="0" applyFont="1" applyFill="1" applyBorder="1" applyAlignment="1">
      <alignment horizontal="center" vertical="center" wrapText="1"/>
    </xf>
    <xf numFmtId="0" fontId="3" fillId="4" borderId="7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16" fontId="3" fillId="4" borderId="40" xfId="0" applyNumberFormat="1" applyFont="1" applyFill="1" applyBorder="1" applyAlignment="1">
      <alignment horizontal="center" vertical="center" wrapText="1"/>
    </xf>
    <xf numFmtId="16" fontId="3" fillId="4" borderId="41" xfId="0" applyNumberFormat="1" applyFont="1" applyFill="1" applyBorder="1" applyAlignment="1">
      <alignment horizontal="center" vertical="center" wrapText="1"/>
    </xf>
    <xf numFmtId="16" fontId="3" fillId="4" borderId="42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6" fontId="3" fillId="4" borderId="75" xfId="0" applyNumberFormat="1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left" vertical="center" wrapText="1"/>
    </xf>
    <xf numFmtId="0" fontId="3" fillId="3" borderId="55" xfId="0" applyFont="1" applyFill="1" applyBorder="1" applyAlignment="1">
      <alignment horizontal="left" vertical="center" wrapText="1"/>
    </xf>
    <xf numFmtId="0" fontId="3" fillId="3" borderId="54" xfId="0" applyFont="1" applyFill="1" applyBorder="1" applyAlignment="1">
      <alignment horizontal="left" vertical="center" wrapText="1"/>
    </xf>
    <xf numFmtId="0" fontId="7" fillId="5" borderId="0" xfId="0" applyFont="1" applyFill="1" applyBorder="1" applyAlignment="1">
      <alignment wrapText="1"/>
    </xf>
    <xf numFmtId="0" fontId="3" fillId="4" borderId="76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wrapText="1"/>
    </xf>
    <xf numFmtId="0" fontId="3" fillId="4" borderId="28" xfId="0" applyFont="1" applyFill="1" applyBorder="1" applyAlignment="1">
      <alignment horizontal="center" vertical="center"/>
    </xf>
    <xf numFmtId="0" fontId="3" fillId="4" borderId="77" xfId="0" applyFont="1" applyFill="1" applyBorder="1" applyAlignment="1">
      <alignment horizontal="center" vertical="center"/>
    </xf>
    <xf numFmtId="168" fontId="3" fillId="4" borderId="76" xfId="0" applyNumberFormat="1" applyFont="1" applyFill="1" applyBorder="1" applyAlignment="1">
      <alignment horizontal="center" vertical="center"/>
    </xf>
    <xf numFmtId="168" fontId="3" fillId="4" borderId="25" xfId="0" applyNumberFormat="1" applyFont="1" applyFill="1" applyBorder="1" applyAlignment="1">
      <alignment horizontal="center" vertical="center"/>
    </xf>
    <xf numFmtId="168" fontId="3" fillId="4" borderId="26" xfId="0" applyNumberFormat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/>
    </xf>
    <xf numFmtId="0" fontId="7" fillId="6" borderId="44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center" wrapText="1"/>
    </xf>
    <xf numFmtId="0" fontId="3" fillId="4" borderId="83" xfId="0" applyFont="1" applyFill="1" applyBorder="1" applyAlignment="1">
      <alignment horizontal="center" wrapText="1"/>
    </xf>
    <xf numFmtId="0" fontId="3" fillId="4" borderId="3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3" fillId="4" borderId="76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77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/>
    </xf>
    <xf numFmtId="0" fontId="3" fillId="4" borderId="62" xfId="0" applyFont="1" applyFill="1" applyBorder="1" applyAlignment="1">
      <alignment horizontal="center"/>
    </xf>
    <xf numFmtId="0" fontId="3" fillId="4" borderId="63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3" fillId="4" borderId="80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66" fontId="7" fillId="4" borderId="22" xfId="1" applyNumberFormat="1" applyFont="1" applyFill="1" applyBorder="1" applyAlignment="1">
      <alignment horizontal="center" vertical="center" wrapText="1"/>
    </xf>
    <xf numFmtId="166" fontId="0" fillId="0" borderId="78" xfId="1" applyNumberFormat="1" applyFont="1" applyBorder="1"/>
    <xf numFmtId="166" fontId="0" fillId="0" borderId="37" xfId="1" applyNumberFormat="1" applyFont="1" applyBorder="1"/>
    <xf numFmtId="2" fontId="7" fillId="4" borderId="22" xfId="0" applyNumberFormat="1" applyFont="1" applyFill="1" applyBorder="1" applyAlignment="1">
      <alignment horizontal="center" vertical="center" wrapText="1"/>
    </xf>
    <xf numFmtId="0" fontId="0" fillId="0" borderId="78" xfId="0" applyBorder="1"/>
    <xf numFmtId="0" fontId="0" fillId="0" borderId="37" xfId="0" applyBorder="1"/>
    <xf numFmtId="2" fontId="7" fillId="4" borderId="23" xfId="0" applyNumberFormat="1" applyFont="1" applyFill="1" applyBorder="1" applyAlignment="1">
      <alignment horizontal="center" vertical="center" wrapText="1"/>
    </xf>
    <xf numFmtId="0" fontId="0" fillId="0" borderId="83" xfId="0" applyBorder="1"/>
    <xf numFmtId="0" fontId="0" fillId="0" borderId="38" xfId="0" applyBorder="1"/>
    <xf numFmtId="2" fontId="7" fillId="0" borderId="19" xfId="0" applyNumberFormat="1" applyFont="1" applyBorder="1" applyAlignment="1">
      <alignment vertical="center" wrapText="1"/>
    </xf>
    <xf numFmtId="0" fontId="0" fillId="0" borderId="20" xfId="0" applyFont="1" applyBorder="1"/>
    <xf numFmtId="0" fontId="0" fillId="0" borderId="21" xfId="0" applyFont="1" applyBorder="1"/>
    <xf numFmtId="2" fontId="7" fillId="4" borderId="80" xfId="0" applyNumberFormat="1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49" xfId="0" applyBorder="1"/>
    <xf numFmtId="49" fontId="1" fillId="0" borderId="0" xfId="0" applyNumberFormat="1" applyFont="1" applyBorder="1" applyAlignment="1">
      <alignment horizontal="left" vertical="center" wrapText="1"/>
    </xf>
    <xf numFmtId="0" fontId="7" fillId="4" borderId="80" xfId="0" applyFont="1" applyFill="1" applyBorder="1" applyAlignment="1">
      <alignment horizontal="center" vertical="center" wrapText="1"/>
    </xf>
    <xf numFmtId="0" fontId="3" fillId="0" borderId="49" xfId="0" applyFont="1" applyBorder="1"/>
    <xf numFmtId="0" fontId="7" fillId="4" borderId="22" xfId="0" applyFont="1" applyFill="1" applyBorder="1" applyAlignment="1">
      <alignment horizontal="center" vertical="center" wrapText="1"/>
    </xf>
    <xf numFmtId="0" fontId="3" fillId="0" borderId="37" xfId="0" applyFont="1" applyBorder="1"/>
    <xf numFmtId="0" fontId="7" fillId="4" borderId="77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7" fillId="4" borderId="23" xfId="0" applyFont="1" applyFill="1" applyBorder="1" applyAlignment="1">
      <alignment horizontal="center" vertical="center" wrapText="1"/>
    </xf>
    <xf numFmtId="0" fontId="3" fillId="0" borderId="38" xfId="0" applyFont="1" applyBorder="1"/>
    <xf numFmtId="0" fontId="5" fillId="4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5" fillId="4" borderId="10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6" fillId="0" borderId="62" xfId="0" applyFont="1" applyBorder="1" applyAlignment="1">
      <alignment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0" fontId="3" fillId="4" borderId="33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00CC00"/>
      <color rgb="FFECF1F8"/>
      <color rgb="FFEDF2F9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1885933696254315E-2"/>
          <c:y val="2.5747122708354071E-2"/>
          <c:w val="0.96780386587823997"/>
          <c:h val="0.947650558158426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'wyk1'!$C$1</c:f>
              <c:strCache>
                <c:ptCount val="1"/>
                <c:pt idx="0">
                  <c:v>oferty pracy</c:v>
                </c:pt>
              </c:strCache>
            </c:strRef>
          </c:tx>
          <c:spPr>
            <a:gradFill flip="none" rotWithShape="1">
              <a:gsLst>
                <a:gs pos="0">
                  <a:schemeClr val="bg1"/>
                </a:gs>
                <a:gs pos="83000">
                  <a:schemeClr val="accent5">
                    <a:lumMod val="61000"/>
                    <a:alpha val="95000"/>
                  </a:schemeClr>
                </a:gs>
                <a:gs pos="8000">
                  <a:srgbClr val="65DD23">
                    <a:lumMod val="30000"/>
                    <a:alpha val="56000"/>
                  </a:srgbClr>
                </a:gs>
                <a:gs pos="99000">
                  <a:srgbClr val="202C27">
                    <a:lumMod val="63000"/>
                  </a:srgbClr>
                </a:gs>
              </a:gsLst>
              <a:lin ang="5400000" scaled="1"/>
              <a:tileRect/>
            </a:gradFill>
            <a:ln>
              <a:solidFill>
                <a:schemeClr val="tx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3916223046400488E-3"/>
                  <c:y val="7.4819160086554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9539106114049348E-4"/>
                  <c:y val="-1.5164448708248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932146866183581E-2"/>
                  <c:y val="4.1087994402873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808083282203079E-4"/>
                  <c:y val="-1.027093853894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5476188300123511E-2"/>
                  <c:y val="4.6518160845823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7380941500617608E-3"/>
                  <c:y val="2.84626586614335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6388308531827645E-2"/>
                  <c:y val="5.87539238849145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5476594499291488E-2"/>
                  <c:y val="1.0551324878457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0317458866749006E-2"/>
                  <c:y val="-7.3857154025650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378910504777715E-3"/>
                  <c:y val="2.07427587842681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6021727999694579E-2"/>
                  <c:y val="6.421324202667913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1131132668100862E-2"/>
                  <c:y val="9.2206823352631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3.4915844027830962E-3"/>
                  <c:y val="-0.32681130423613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3.2634031436079916E-3"/>
                  <c:y val="-0.3267917516334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0.33767412351244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035229212384315E-3"/>
                  <c:y val="-0.37888580509090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"/>
                  <c:y val="-0.3725838420248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3.035229212384315E-3"/>
                  <c:y val="-0.387828030845188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"/>
                  <c:y val="-0.398690816251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0"/>
                  <c:y val="-0.41183401282760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"/>
                  <c:y val="-0.42944849122536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0"/>
                  <c:y val="-0.44670311810495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0"/>
                  <c:y val="-0.44898352927501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035229212384315E-3"/>
                  <c:y val="-0.46011628779201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0"/>
                  <c:y val="-0.47728103626424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>
                    <a:latin typeface="+mj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'wyk1'!$B$3:$B$12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'wyk1'!$C$3:$C$12</c:f>
              <c:numCache>
                <c:formatCode>#,##0</c:formatCode>
                <c:ptCount val="10"/>
                <c:pt idx="0">
                  <c:v>27392</c:v>
                </c:pt>
                <c:pt idx="1">
                  <c:v>28169</c:v>
                </c:pt>
                <c:pt idx="2">
                  <c:v>25139</c:v>
                </c:pt>
                <c:pt idx="3">
                  <c:v>30966</c:v>
                </c:pt>
                <c:pt idx="4">
                  <c:v>24104</c:v>
                </c:pt>
                <c:pt idx="5">
                  <c:v>24066</c:v>
                </c:pt>
                <c:pt idx="6">
                  <c:v>31113</c:v>
                </c:pt>
                <c:pt idx="7">
                  <c:v>31924</c:v>
                </c:pt>
                <c:pt idx="8">
                  <c:v>33364</c:v>
                </c:pt>
                <c:pt idx="9">
                  <c:v>38617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shape val="cylinder"/>
        <c:axId val="95226112"/>
        <c:axId val="103821312"/>
        <c:axId val="0"/>
      </c:bar3DChart>
      <c:catAx>
        <c:axId val="95226112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>
            <a:solidFill>
              <a:schemeClr val="tx1">
                <a:alpha val="28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j-lt"/>
                <a:ea typeface="Arial"/>
                <a:cs typeface="Arial"/>
              </a:defRPr>
            </a:pPr>
            <a:endParaRPr lang="pl-PL"/>
          </a:p>
        </c:txPr>
        <c:crossAx val="103821312"/>
        <c:crosses val="autoZero"/>
        <c:auto val="0"/>
        <c:lblAlgn val="ctr"/>
        <c:lblOffset val="100"/>
        <c:noMultiLvlLbl val="0"/>
      </c:catAx>
      <c:valAx>
        <c:axId val="10382131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alpha val="42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95226112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  <c:perspective val="2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1885933696254315E-2"/>
          <c:y val="2.5747122708354071E-2"/>
          <c:w val="0.96780386587823997"/>
          <c:h val="0.947650558158426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'wyk2'!$C$2</c:f>
              <c:strCache>
                <c:ptCount val="1"/>
                <c:pt idx="0">
                  <c:v>osoby zgłoszone do zwolnienia</c:v>
                </c:pt>
              </c:strCache>
            </c:strRef>
          </c:tx>
          <c:spPr>
            <a:gradFill flip="none" rotWithShape="1">
              <a:gsLst>
                <a:gs pos="0">
                  <a:schemeClr val="bg1"/>
                </a:gs>
                <a:gs pos="83000">
                  <a:schemeClr val="accent5">
                    <a:lumMod val="61000"/>
                    <a:alpha val="95000"/>
                  </a:schemeClr>
                </a:gs>
                <a:gs pos="8000">
                  <a:srgbClr val="65DD23">
                    <a:lumMod val="30000"/>
                    <a:alpha val="56000"/>
                  </a:srgbClr>
                </a:gs>
                <a:gs pos="99000">
                  <a:srgbClr val="202C27">
                    <a:lumMod val="63000"/>
                  </a:srgbClr>
                </a:gs>
              </a:gsLst>
              <a:lin ang="5400000" scaled="1"/>
              <a:tileRect/>
            </a:gradFill>
            <a:ln>
              <a:solidFill>
                <a:schemeClr val="tx2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metal">
              <a:bevelB w="114300" prst="hardEdge"/>
              <a:contourClr>
                <a:srgbClr val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2.278597901094376E-3"/>
                  <c:y val="-1.6233543929538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9539106114049348E-4"/>
                  <c:y val="-1.5164448708248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9934944854031754E-3"/>
                  <c:y val="4.1088161201573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9158470078819843E-2"/>
                  <c:y val="-5.54747826850240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6498080370698517E-3"/>
                  <c:y val="-1.69306899878621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1585607966420499E-2"/>
                  <c:y val="1.9179062481751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5.8230280644396473E-3"/>
                  <c:y val="-1.7840299606817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9.1375186659513035E-3"/>
                  <c:y val="-5.25909557747969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0317458866749004E-2"/>
                  <c:y val="-7.38571540256508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7378910504777697E-3"/>
                  <c:y val="2.07427587842681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6021727999694579E-2"/>
                  <c:y val="6.421324202667912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1131132668100862E-2"/>
                  <c:y val="9.2206823352631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3.4915844027830958E-3"/>
                  <c:y val="-0.32681130423613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3.2634031436079916E-3"/>
                  <c:y val="-0.3267917516334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0.33767412351244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0352292123843141E-3"/>
                  <c:y val="-0.378885805090903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"/>
                  <c:y val="-0.37258384202484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3.0352292123843141E-3"/>
                  <c:y val="-0.387828030845188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"/>
                  <c:y val="-0.398690816251367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0"/>
                  <c:y val="-0.411834012827609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"/>
                  <c:y val="-0.429448491225367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0"/>
                  <c:y val="-0.446703118104957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0"/>
                  <c:y val="-0.4489835292750196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0352292123843141E-3"/>
                  <c:y val="-0.460116287792012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0"/>
                  <c:y val="-0.477281036264248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>
                    <a:latin typeface="+mj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'wyk2'!$B$3:$B$12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'wyk2'!$C$3:$C$12</c:f>
              <c:numCache>
                <c:formatCode>#,##0</c:formatCode>
                <c:ptCount val="10"/>
                <c:pt idx="0">
                  <c:v>236</c:v>
                </c:pt>
                <c:pt idx="1">
                  <c:v>1321</c:v>
                </c:pt>
                <c:pt idx="2">
                  <c:v>8218</c:v>
                </c:pt>
                <c:pt idx="3">
                  <c:v>803</c:v>
                </c:pt>
                <c:pt idx="4">
                  <c:v>2044</c:v>
                </c:pt>
                <c:pt idx="5">
                  <c:v>438</c:v>
                </c:pt>
                <c:pt idx="6">
                  <c:v>1134</c:v>
                </c:pt>
                <c:pt idx="7">
                  <c:v>809</c:v>
                </c:pt>
                <c:pt idx="8">
                  <c:v>991</c:v>
                </c:pt>
                <c:pt idx="9">
                  <c:v>264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'wyk2'!$D$2</c:f>
              <c:strCache>
                <c:ptCount val="1"/>
                <c:pt idx="0">
                  <c:v>osoby zwolnione</c:v>
                </c:pt>
              </c:strCache>
            </c:strRef>
          </c:tx>
          <c:spPr>
            <a:gradFill>
              <a:gsLst>
                <a:gs pos="0">
                  <a:srgbClr val="FF0000">
                    <a:lumMod val="90000"/>
                  </a:srgbClr>
                </a:gs>
                <a:gs pos="50000">
                  <a:srgbClr val="C00000">
                    <a:lumMod val="69000"/>
                    <a:lumOff val="31000"/>
                  </a:srgbClr>
                </a:gs>
                <a:gs pos="100000">
                  <a:schemeClr val="accent2">
                    <a:lumMod val="94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1.6622582794964761E-2"/>
                  <c:y val="-4.72430341634095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046854010600029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165678656538835E-2"/>
                  <c:y val="4.7247480016618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931263803937849E-2"/>
                  <c:y val="-3.719395419713326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3852349766052711E-2"/>
                  <c:y val="-9.44577660790396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77046682365978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'wyk2'!$B$3:$B$12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'wyk2'!$D$3:$D$12</c:f>
              <c:numCache>
                <c:formatCode>#,##0</c:formatCode>
                <c:ptCount val="10"/>
                <c:pt idx="0">
                  <c:v>199</c:v>
                </c:pt>
                <c:pt idx="1">
                  <c:v>909</c:v>
                </c:pt>
                <c:pt idx="2">
                  <c:v>4590</c:v>
                </c:pt>
                <c:pt idx="3">
                  <c:v>129</c:v>
                </c:pt>
                <c:pt idx="4">
                  <c:v>1509</c:v>
                </c:pt>
                <c:pt idx="5">
                  <c:v>549</c:v>
                </c:pt>
                <c:pt idx="6">
                  <c:v>590</c:v>
                </c:pt>
                <c:pt idx="7">
                  <c:v>378</c:v>
                </c:pt>
                <c:pt idx="8">
                  <c:v>419</c:v>
                </c:pt>
                <c:pt idx="9">
                  <c:v>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gapDepth val="148"/>
        <c:shape val="cylinder"/>
        <c:axId val="103896576"/>
        <c:axId val="103898112"/>
        <c:axId val="0"/>
      </c:bar3DChart>
      <c:catAx>
        <c:axId val="103896576"/>
        <c:scaling>
          <c:orientation val="minMax"/>
        </c:scaling>
        <c:delete val="0"/>
        <c:axPos val="b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>
            <a:solidFill>
              <a:schemeClr val="tx1">
                <a:alpha val="28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+mj-lt"/>
                <a:ea typeface="Arial"/>
                <a:cs typeface="Arial"/>
              </a:defRPr>
            </a:pPr>
            <a:endParaRPr lang="pl-PL"/>
          </a:p>
        </c:txPr>
        <c:crossAx val="103898112"/>
        <c:crosses val="autoZero"/>
        <c:auto val="0"/>
        <c:lblAlgn val="ctr"/>
        <c:lblOffset val="100"/>
        <c:noMultiLvlLbl val="0"/>
      </c:catAx>
      <c:valAx>
        <c:axId val="103898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bg2">
                <a:lumMod val="50000"/>
                <a:alpha val="79000"/>
              </a:schemeClr>
            </a:solidFill>
          </a:ln>
          <a:effectLst/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03896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156330359417134"/>
          <c:y val="3.5584673106506632E-3"/>
          <c:w val="0.36565864576527651"/>
          <c:h val="7.1647967228957957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447674</xdr:colOff>
      <xdr:row>0</xdr:row>
      <xdr:rowOff>161924</xdr:rowOff>
    </xdr:from>
    <xdr:to>
      <xdr:col>12</xdr:col>
      <xdr:colOff>380999</xdr:colOff>
      <xdr:row>24</xdr:row>
      <xdr:rowOff>76200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0</xdr:row>
      <xdr:rowOff>142875</xdr:rowOff>
    </xdr:from>
    <xdr:to>
      <xdr:col>13</xdr:col>
      <xdr:colOff>209551</xdr:colOff>
      <xdr:row>22</xdr:row>
      <xdr:rowOff>57150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J11"/>
  <sheetViews>
    <sheetView tabSelected="1" workbookViewId="0">
      <selection activeCell="B1" sqref="B1"/>
    </sheetView>
  </sheetViews>
  <sheetFormatPr defaultRowHeight="14.25" x14ac:dyDescent="0.2"/>
  <cols>
    <col min="1" max="1" width="3.140625" style="1" customWidth="1"/>
    <col min="2" max="2" width="36.5703125" style="1" customWidth="1"/>
    <col min="3" max="3" width="8.7109375" style="1" customWidth="1"/>
    <col min="4" max="4" width="10.140625" style="121" customWidth="1"/>
    <col min="5" max="5" width="8.42578125" style="121" customWidth="1"/>
    <col min="6" max="6" width="8.5703125" style="1" customWidth="1"/>
    <col min="7" max="7" width="10.42578125" style="121" customWidth="1"/>
    <col min="8" max="8" width="7.140625" style="121" customWidth="1"/>
    <col min="9" max="9" width="7.5703125" style="1" customWidth="1"/>
    <col min="10" max="10" width="6.85546875" style="1" customWidth="1"/>
    <col min="11" max="16384" width="9.140625" style="1"/>
  </cols>
  <sheetData>
    <row r="2" spans="2:10" ht="15" x14ac:dyDescent="0.25">
      <c r="B2" s="9" t="s">
        <v>288</v>
      </c>
    </row>
    <row r="3" spans="2:10" ht="15" x14ac:dyDescent="0.25">
      <c r="B3" s="9" t="s">
        <v>104</v>
      </c>
    </row>
    <row r="4" spans="2:10" ht="12" customHeight="1" thickBot="1" x14ac:dyDescent="0.25">
      <c r="B4" s="602" t="s">
        <v>349</v>
      </c>
    </row>
    <row r="5" spans="2:10" ht="15" x14ac:dyDescent="0.2">
      <c r="B5" s="693" t="s">
        <v>177</v>
      </c>
      <c r="C5" s="696" t="s">
        <v>100</v>
      </c>
      <c r="D5" s="697"/>
      <c r="E5" s="698"/>
      <c r="F5" s="696" t="s">
        <v>285</v>
      </c>
      <c r="G5" s="697"/>
      <c r="H5" s="698"/>
      <c r="I5" s="686" t="s">
        <v>141</v>
      </c>
      <c r="J5" s="689" t="s">
        <v>303</v>
      </c>
    </row>
    <row r="6" spans="2:10" s="121" customFormat="1" ht="23.25" customHeight="1" x14ac:dyDescent="0.2">
      <c r="B6" s="694"/>
      <c r="C6" s="692" t="s">
        <v>2</v>
      </c>
      <c r="D6" s="699" t="s">
        <v>131</v>
      </c>
      <c r="E6" s="700"/>
      <c r="F6" s="692" t="s">
        <v>2</v>
      </c>
      <c r="G6" s="699" t="s">
        <v>131</v>
      </c>
      <c r="H6" s="700"/>
      <c r="I6" s="687"/>
      <c r="J6" s="690"/>
    </row>
    <row r="7" spans="2:10" s="121" customFormat="1" ht="32.25" customHeight="1" thickBot="1" x14ac:dyDescent="0.25">
      <c r="B7" s="695"/>
      <c r="C7" s="688"/>
      <c r="D7" s="161" t="s">
        <v>111</v>
      </c>
      <c r="E7" s="162" t="s">
        <v>145</v>
      </c>
      <c r="F7" s="688"/>
      <c r="G7" s="161" t="s">
        <v>111</v>
      </c>
      <c r="H7" s="162" t="s">
        <v>145</v>
      </c>
      <c r="I7" s="688"/>
      <c r="J7" s="691"/>
    </row>
    <row r="8" spans="2:10" ht="16.5" customHeight="1" x14ac:dyDescent="0.25">
      <c r="B8" s="148" t="s">
        <v>2</v>
      </c>
      <c r="C8" s="192">
        <v>123514</v>
      </c>
      <c r="D8" s="3">
        <v>63579</v>
      </c>
      <c r="E8" s="160">
        <f>D8*100/C8</f>
        <v>51.475136421782146</v>
      </c>
      <c r="F8" s="159">
        <v>107982</v>
      </c>
      <c r="G8" s="3">
        <v>56917</v>
      </c>
      <c r="H8" s="160">
        <f>G8*100/F8</f>
        <v>52.709710877738885</v>
      </c>
      <c r="I8" s="89">
        <f>SUM(F8-C8)</f>
        <v>-15532</v>
      </c>
      <c r="J8" s="4">
        <f>SUM(I8/C8*100)</f>
        <v>-12.575092702041873</v>
      </c>
    </row>
    <row r="9" spans="2:10" ht="24" customHeight="1" x14ac:dyDescent="0.2">
      <c r="B9" s="155" t="s">
        <v>142</v>
      </c>
      <c r="C9" s="151">
        <v>99103</v>
      </c>
      <c r="D9" s="149">
        <v>49267</v>
      </c>
      <c r="E9" s="157">
        <f>D9*100/C9</f>
        <v>49.712924936682036</v>
      </c>
      <c r="F9" s="151">
        <v>88357</v>
      </c>
      <c r="G9" s="150">
        <v>45200</v>
      </c>
      <c r="H9" s="152">
        <f>G9*100/F9</f>
        <v>51.156105345360302</v>
      </c>
      <c r="I9" s="26">
        <f>SUM(F9-C9)</f>
        <v>-10746</v>
      </c>
      <c r="J9" s="6">
        <f>SUM(I9/C9*100)</f>
        <v>-10.843264078786717</v>
      </c>
    </row>
    <row r="10" spans="2:10" ht="45" x14ac:dyDescent="0.2">
      <c r="B10" s="206" t="s">
        <v>138</v>
      </c>
      <c r="C10" s="193">
        <v>5327</v>
      </c>
      <c r="D10" s="194">
        <v>2706</v>
      </c>
      <c r="E10" s="195">
        <f>D10*100/C10</f>
        <v>50.797822414116766</v>
      </c>
      <c r="F10" s="193">
        <v>4602</v>
      </c>
      <c r="G10" s="196">
        <v>2509</v>
      </c>
      <c r="H10" s="197">
        <f>G10*100/F10</f>
        <v>54.519774011299432</v>
      </c>
      <c r="I10" s="194">
        <f>SUM(F10-C10)</f>
        <v>-725</v>
      </c>
      <c r="J10" s="198">
        <f>SUM(I10/C10*100)</f>
        <v>-13.609911770227146</v>
      </c>
    </row>
    <row r="11" spans="2:10" ht="24.75" customHeight="1" thickBot="1" x14ac:dyDescent="0.25">
      <c r="B11" s="156" t="s">
        <v>1</v>
      </c>
      <c r="C11" s="153">
        <v>24411</v>
      </c>
      <c r="D11" s="27">
        <v>14312</v>
      </c>
      <c r="E11" s="158">
        <f>D11*100/C11</f>
        <v>58.629306460202365</v>
      </c>
      <c r="F11" s="153">
        <v>19625</v>
      </c>
      <c r="G11" s="7">
        <v>11717</v>
      </c>
      <c r="H11" s="154">
        <f>G11*100/F11</f>
        <v>59.704458598726113</v>
      </c>
      <c r="I11" s="27">
        <f>SUM(F11-C11)</f>
        <v>-4786</v>
      </c>
      <c r="J11" s="8">
        <f>SUM(I11/C11*100)</f>
        <v>-19.605915366023513</v>
      </c>
    </row>
  </sheetData>
  <mergeCells count="9">
    <mergeCell ref="I5:I7"/>
    <mergeCell ref="J5:J7"/>
    <mergeCell ref="F6:F7"/>
    <mergeCell ref="C6:C7"/>
    <mergeCell ref="B5:B7"/>
    <mergeCell ref="C5:E5"/>
    <mergeCell ref="F5:H5"/>
    <mergeCell ref="D6:E6"/>
    <mergeCell ref="G6:H6"/>
  </mergeCells>
  <printOptions horizontalCentered="1"/>
  <pageMargins left="0" right="0.70866141732283472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2:AE48"/>
  <sheetViews>
    <sheetView showGridLines="0" zoomScale="110" zoomScaleNormal="110" workbookViewId="0">
      <selection activeCell="B1" sqref="B1"/>
    </sheetView>
  </sheetViews>
  <sheetFormatPr defaultRowHeight="15" x14ac:dyDescent="0.25"/>
  <cols>
    <col min="1" max="1" width="2.28515625" style="9" customWidth="1"/>
    <col min="2" max="2" width="20.5703125" style="9" customWidth="1"/>
    <col min="3" max="3" width="9" style="44" customWidth="1"/>
    <col min="4" max="4" width="6.5703125" style="44" bestFit="1" customWidth="1"/>
    <col min="5" max="5" width="8.42578125" style="44" customWidth="1"/>
    <col min="6" max="6" width="6.5703125" style="44" bestFit="1" customWidth="1"/>
    <col min="7" max="7" width="8.28515625" style="44" customWidth="1"/>
    <col min="8" max="8" width="6.5703125" style="44" bestFit="1" customWidth="1"/>
    <col min="9" max="9" width="8.5703125" style="44" customWidth="1"/>
    <col min="10" max="10" width="6" style="44" customWidth="1"/>
    <col min="11" max="11" width="8.7109375" style="44" customWidth="1"/>
    <col min="12" max="12" width="6" style="44" customWidth="1"/>
    <col min="13" max="13" width="8.140625" style="44" customWidth="1"/>
    <col min="14" max="14" width="6" style="44" customWidth="1"/>
    <col min="15" max="15" width="8.85546875" style="44" customWidth="1"/>
    <col min="16" max="16" width="6" style="44" customWidth="1"/>
    <col min="17" max="17" width="8.28515625" style="44" customWidth="1"/>
    <col min="18" max="18" width="6" style="44" customWidth="1"/>
    <col min="19" max="19" width="8.42578125" style="44" customWidth="1"/>
    <col min="20" max="20" width="6" style="44" customWidth="1"/>
    <col min="21" max="21" width="8" style="44" customWidth="1"/>
    <col min="22" max="22" width="6" style="44" customWidth="1"/>
    <col min="23" max="23" width="8.5703125" style="44" customWidth="1"/>
    <col min="24" max="24" width="6" style="44" customWidth="1"/>
    <col min="25" max="25" width="8" style="44" customWidth="1"/>
    <col min="26" max="26" width="6" style="44" customWidth="1"/>
    <col min="27" max="27" width="8.7109375" style="44" customWidth="1"/>
    <col min="28" max="28" width="6" style="44" customWidth="1"/>
    <col min="29" max="29" width="8.140625" style="44" customWidth="1"/>
    <col min="30" max="30" width="6" style="44" customWidth="1"/>
    <col min="31" max="31" width="9.140625" style="44"/>
    <col min="32" max="16384" width="9.140625" style="9"/>
  </cols>
  <sheetData>
    <row r="2" spans="2:31" ht="14.25" customHeight="1" x14ac:dyDescent="0.25">
      <c r="B2" s="97" t="s">
        <v>299</v>
      </c>
      <c r="O2" s="446"/>
    </row>
    <row r="3" spans="2:31" ht="14.25" customHeight="1" thickBot="1" x14ac:dyDescent="0.3">
      <c r="B3" s="97" t="s">
        <v>137</v>
      </c>
    </row>
    <row r="4" spans="2:31" ht="15" customHeight="1" thickBot="1" x14ac:dyDescent="0.3">
      <c r="B4" s="756" t="s">
        <v>177</v>
      </c>
      <c r="C4" s="783" t="s">
        <v>326</v>
      </c>
      <c r="D4" s="784"/>
      <c r="E4" s="784"/>
      <c r="F4" s="785"/>
      <c r="G4" s="798" t="s">
        <v>344</v>
      </c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9"/>
    </row>
    <row r="5" spans="2:31" ht="15.75" customHeight="1" x14ac:dyDescent="0.25">
      <c r="B5" s="782"/>
      <c r="C5" s="786"/>
      <c r="D5" s="787"/>
      <c r="E5" s="787"/>
      <c r="F5" s="788"/>
      <c r="G5" s="787" t="s">
        <v>66</v>
      </c>
      <c r="H5" s="787"/>
      <c r="I5" s="787"/>
      <c r="J5" s="787"/>
      <c r="K5" s="795" t="s">
        <v>56</v>
      </c>
      <c r="L5" s="796"/>
      <c r="M5" s="796"/>
      <c r="N5" s="797"/>
      <c r="O5" s="800" t="s">
        <v>62</v>
      </c>
      <c r="P5" s="800"/>
      <c r="Q5" s="800"/>
      <c r="R5" s="800"/>
      <c r="S5" s="795" t="s">
        <v>63</v>
      </c>
      <c r="T5" s="796"/>
      <c r="U5" s="796"/>
      <c r="V5" s="797"/>
      <c r="W5" s="800" t="s">
        <v>64</v>
      </c>
      <c r="X5" s="800"/>
      <c r="Y5" s="800"/>
      <c r="Z5" s="800"/>
      <c r="AA5" s="795" t="s">
        <v>65</v>
      </c>
      <c r="AB5" s="796"/>
      <c r="AC5" s="796"/>
      <c r="AD5" s="797"/>
    </row>
    <row r="6" spans="2:31" ht="15.75" customHeight="1" x14ac:dyDescent="0.25">
      <c r="B6" s="782"/>
      <c r="C6" s="777" t="s">
        <v>2</v>
      </c>
      <c r="D6" s="778"/>
      <c r="E6" s="775" t="s">
        <v>131</v>
      </c>
      <c r="F6" s="776"/>
      <c r="G6" s="779" t="s">
        <v>2</v>
      </c>
      <c r="H6" s="778"/>
      <c r="I6" s="775" t="s">
        <v>131</v>
      </c>
      <c r="J6" s="776"/>
      <c r="K6" s="777" t="s">
        <v>2</v>
      </c>
      <c r="L6" s="778"/>
      <c r="M6" s="775" t="s">
        <v>131</v>
      </c>
      <c r="N6" s="776"/>
      <c r="O6" s="779" t="s">
        <v>2</v>
      </c>
      <c r="P6" s="778"/>
      <c r="Q6" s="775" t="s">
        <v>131</v>
      </c>
      <c r="R6" s="776"/>
      <c r="S6" s="777" t="s">
        <v>2</v>
      </c>
      <c r="T6" s="778"/>
      <c r="U6" s="775" t="s">
        <v>131</v>
      </c>
      <c r="V6" s="776"/>
      <c r="W6" s="779" t="s">
        <v>2</v>
      </c>
      <c r="X6" s="778"/>
      <c r="Y6" s="775" t="s">
        <v>131</v>
      </c>
      <c r="Z6" s="776"/>
      <c r="AA6" s="777" t="s">
        <v>2</v>
      </c>
      <c r="AB6" s="778"/>
      <c r="AC6" s="775" t="s">
        <v>131</v>
      </c>
      <c r="AD6" s="776"/>
    </row>
    <row r="7" spans="2:31" ht="15.75" customHeight="1" thickBot="1" x14ac:dyDescent="0.3">
      <c r="B7" s="757"/>
      <c r="C7" s="325" t="s">
        <v>111</v>
      </c>
      <c r="D7" s="180" t="s">
        <v>0</v>
      </c>
      <c r="E7" s="180" t="s">
        <v>111</v>
      </c>
      <c r="F7" s="326" t="s">
        <v>0</v>
      </c>
      <c r="G7" s="325" t="s">
        <v>111</v>
      </c>
      <c r="H7" s="180" t="s">
        <v>0</v>
      </c>
      <c r="I7" s="180" t="s">
        <v>111</v>
      </c>
      <c r="J7" s="326" t="s">
        <v>0</v>
      </c>
      <c r="K7" s="325" t="s">
        <v>111</v>
      </c>
      <c r="L7" s="180" t="s">
        <v>0</v>
      </c>
      <c r="M7" s="180" t="s">
        <v>111</v>
      </c>
      <c r="N7" s="326" t="s">
        <v>0</v>
      </c>
      <c r="O7" s="325" t="s">
        <v>111</v>
      </c>
      <c r="P7" s="180" t="s">
        <v>0</v>
      </c>
      <c r="Q7" s="180" t="s">
        <v>111</v>
      </c>
      <c r="R7" s="326" t="s">
        <v>0</v>
      </c>
      <c r="S7" s="325" t="s">
        <v>111</v>
      </c>
      <c r="T7" s="180" t="s">
        <v>0</v>
      </c>
      <c r="U7" s="180" t="s">
        <v>111</v>
      </c>
      <c r="V7" s="326" t="s">
        <v>0</v>
      </c>
      <c r="W7" s="325" t="s">
        <v>111</v>
      </c>
      <c r="X7" s="180" t="s">
        <v>0</v>
      </c>
      <c r="Y7" s="180" t="s">
        <v>111</v>
      </c>
      <c r="Z7" s="326" t="s">
        <v>0</v>
      </c>
      <c r="AA7" s="325" t="s">
        <v>111</v>
      </c>
      <c r="AB7" s="180" t="s">
        <v>0</v>
      </c>
      <c r="AC7" s="180" t="s">
        <v>111</v>
      </c>
      <c r="AD7" s="326" t="s">
        <v>0</v>
      </c>
    </row>
    <row r="8" spans="2:31" ht="15.75" thickBot="1" x14ac:dyDescent="0.3">
      <c r="B8" s="210" t="s">
        <v>2</v>
      </c>
      <c r="C8" s="327">
        <f t="shared" ref="C8:AD8" si="0">SUM(C10:C15)</f>
        <v>107982</v>
      </c>
      <c r="D8" s="328">
        <f t="shared" si="0"/>
        <v>100</v>
      </c>
      <c r="E8" s="329">
        <f t="shared" si="0"/>
        <v>56917</v>
      </c>
      <c r="F8" s="330">
        <f t="shared" si="0"/>
        <v>100.00000000000001</v>
      </c>
      <c r="G8" s="331">
        <f t="shared" si="0"/>
        <v>9184</v>
      </c>
      <c r="H8" s="328">
        <f t="shared" si="0"/>
        <v>100</v>
      </c>
      <c r="I8" s="329">
        <f t="shared" si="0"/>
        <v>4322</v>
      </c>
      <c r="J8" s="332">
        <f t="shared" si="0"/>
        <v>100</v>
      </c>
      <c r="K8" s="327">
        <f t="shared" si="0"/>
        <v>12689</v>
      </c>
      <c r="L8" s="328">
        <f t="shared" si="0"/>
        <v>99.999999999999986</v>
      </c>
      <c r="M8" s="329">
        <f t="shared" si="0"/>
        <v>5763</v>
      </c>
      <c r="N8" s="330">
        <f t="shared" si="0"/>
        <v>100.00000000000001</v>
      </c>
      <c r="O8" s="331">
        <f t="shared" si="0"/>
        <v>14864</v>
      </c>
      <c r="P8" s="328">
        <f t="shared" si="0"/>
        <v>100</v>
      </c>
      <c r="Q8" s="329">
        <f t="shared" si="0"/>
        <v>7112</v>
      </c>
      <c r="R8" s="332">
        <f t="shared" si="0"/>
        <v>100</v>
      </c>
      <c r="S8" s="327">
        <f t="shared" si="0"/>
        <v>19335</v>
      </c>
      <c r="T8" s="328">
        <f t="shared" si="0"/>
        <v>100</v>
      </c>
      <c r="U8" s="329">
        <f t="shared" si="0"/>
        <v>9869</v>
      </c>
      <c r="V8" s="330">
        <f t="shared" si="0"/>
        <v>99.999999999999986</v>
      </c>
      <c r="W8" s="331">
        <f t="shared" si="0"/>
        <v>17646</v>
      </c>
      <c r="X8" s="328">
        <f t="shared" si="0"/>
        <v>100</v>
      </c>
      <c r="Y8" s="329">
        <f t="shared" si="0"/>
        <v>9539</v>
      </c>
      <c r="Z8" s="332">
        <f t="shared" si="0"/>
        <v>100</v>
      </c>
      <c r="AA8" s="327">
        <f t="shared" si="0"/>
        <v>34264</v>
      </c>
      <c r="AB8" s="328">
        <f t="shared" si="0"/>
        <v>99.999999999999986</v>
      </c>
      <c r="AC8" s="329">
        <f t="shared" si="0"/>
        <v>20312</v>
      </c>
      <c r="AD8" s="330">
        <f t="shared" si="0"/>
        <v>100.00000000000003</v>
      </c>
    </row>
    <row r="9" spans="2:31" ht="17.25" customHeight="1" x14ac:dyDescent="0.25">
      <c r="B9" s="767" t="s">
        <v>171</v>
      </c>
      <c r="C9" s="768"/>
      <c r="D9" s="768"/>
      <c r="E9" s="768"/>
      <c r="F9" s="768"/>
      <c r="G9" s="768"/>
      <c r="H9" s="768"/>
      <c r="I9" s="768"/>
      <c r="J9" s="768"/>
      <c r="K9" s="768"/>
      <c r="L9" s="768"/>
      <c r="M9" s="768"/>
      <c r="N9" s="768"/>
      <c r="O9" s="768"/>
      <c r="P9" s="768"/>
      <c r="Q9" s="768"/>
      <c r="R9" s="768"/>
      <c r="S9" s="768"/>
      <c r="T9" s="768"/>
      <c r="U9" s="768"/>
      <c r="V9" s="768"/>
      <c r="W9" s="768"/>
      <c r="X9" s="768"/>
      <c r="Y9" s="768"/>
      <c r="Z9" s="768"/>
      <c r="AA9" s="768"/>
      <c r="AB9" s="768"/>
      <c r="AC9" s="768"/>
      <c r="AD9" s="769"/>
    </row>
    <row r="10" spans="2:31" ht="16.5" customHeight="1" x14ac:dyDescent="0.25">
      <c r="B10" s="319" t="s">
        <v>45</v>
      </c>
      <c r="C10" s="234">
        <v>15917</v>
      </c>
      <c r="D10" s="321">
        <f>C10*100/C8</f>
        <v>14.74041969957956</v>
      </c>
      <c r="E10" s="318">
        <f>SUM(I10)+M10+Q10+U10+Y10+AC10</f>
        <v>8015</v>
      </c>
      <c r="F10" s="322">
        <f>E10*100/E8</f>
        <v>14.081908744311892</v>
      </c>
      <c r="G10" s="323">
        <v>2735</v>
      </c>
      <c r="H10" s="321">
        <f>G10*100/G8</f>
        <v>29.780052264808361</v>
      </c>
      <c r="I10" s="318">
        <v>1230</v>
      </c>
      <c r="J10" s="324">
        <f>I10*100/I8</f>
        <v>28.45904673762147</v>
      </c>
      <c r="K10" s="234">
        <v>3232</v>
      </c>
      <c r="L10" s="321">
        <f>K10*100/K8</f>
        <v>25.470880290014975</v>
      </c>
      <c r="M10" s="318">
        <v>1425</v>
      </c>
      <c r="N10" s="322">
        <f>M10*100/M8</f>
        <v>24.726704841228528</v>
      </c>
      <c r="O10" s="323">
        <v>2634</v>
      </c>
      <c r="P10" s="321">
        <f>O10*100/O8</f>
        <v>17.720667384284177</v>
      </c>
      <c r="Q10" s="318">
        <v>1243</v>
      </c>
      <c r="R10" s="324">
        <f>Q10*100/Q8</f>
        <v>17.477502812148483</v>
      </c>
      <c r="S10" s="234">
        <v>3825</v>
      </c>
      <c r="T10" s="321">
        <f>S10*100/S8</f>
        <v>19.782777346780449</v>
      </c>
      <c r="U10" s="318">
        <v>1904</v>
      </c>
      <c r="V10" s="322">
        <f>U10*100/U8</f>
        <v>19.29273482622353</v>
      </c>
      <c r="W10" s="323">
        <v>2130</v>
      </c>
      <c r="X10" s="321">
        <f>W10*100/W8</f>
        <v>12.070724243454608</v>
      </c>
      <c r="Y10" s="318">
        <v>1285</v>
      </c>
      <c r="Z10" s="324">
        <f>Y10*100/Y8</f>
        <v>13.471013733095713</v>
      </c>
      <c r="AA10" s="234">
        <v>1361</v>
      </c>
      <c r="AB10" s="321">
        <f>AA10*100/AA8</f>
        <v>3.9720989960308195</v>
      </c>
      <c r="AC10" s="318">
        <v>928</v>
      </c>
      <c r="AD10" s="322">
        <f>AC10*100/AC8</f>
        <v>4.5687278456085076</v>
      </c>
      <c r="AE10" s="446"/>
    </row>
    <row r="11" spans="2:31" x14ac:dyDescent="0.25">
      <c r="B11" s="315" t="s">
        <v>46</v>
      </c>
      <c r="C11" s="13">
        <v>32960</v>
      </c>
      <c r="D11" s="16">
        <f>C11*100/C8</f>
        <v>30.523605786149542</v>
      </c>
      <c r="E11" s="14">
        <f t="shared" ref="E11:E15" si="1">SUM(I11)+M11+Q11+U11+Y11+AC11</f>
        <v>20025</v>
      </c>
      <c r="F11" s="17">
        <f>E11*100/E8</f>
        <v>35.182810056749304</v>
      </c>
      <c r="G11" s="34">
        <v>3170</v>
      </c>
      <c r="H11" s="16">
        <f>G11*100/G8</f>
        <v>34.516550522648082</v>
      </c>
      <c r="I11" s="14">
        <v>1557</v>
      </c>
      <c r="J11" s="98">
        <f>I11*100/I8</f>
        <v>36.024988431281812</v>
      </c>
      <c r="K11" s="13">
        <v>4414</v>
      </c>
      <c r="L11" s="16">
        <f>K11*100/K8</f>
        <v>34.786035148553864</v>
      </c>
      <c r="M11" s="14">
        <v>2157</v>
      </c>
      <c r="N11" s="17">
        <f>M11*100/M8</f>
        <v>37.428422696512236</v>
      </c>
      <c r="O11" s="34">
        <v>5164</v>
      </c>
      <c r="P11" s="16">
        <f>O11*100/O8</f>
        <v>34.741657696447795</v>
      </c>
      <c r="Q11" s="14">
        <v>2804</v>
      </c>
      <c r="R11" s="98">
        <f>Q11*100/Q8</f>
        <v>39.426321709786279</v>
      </c>
      <c r="S11" s="13">
        <v>6415</v>
      </c>
      <c r="T11" s="16">
        <f>S11*100/S8</f>
        <v>33.178174295319366</v>
      </c>
      <c r="U11" s="14">
        <v>3845</v>
      </c>
      <c r="V11" s="17">
        <f>U11*100/U8</f>
        <v>38.960380990981861</v>
      </c>
      <c r="W11" s="34">
        <v>5545</v>
      </c>
      <c r="X11" s="16">
        <f>W11*100/W8</f>
        <v>31.423552079791452</v>
      </c>
      <c r="Y11" s="14">
        <v>3615</v>
      </c>
      <c r="Z11" s="98">
        <f>Y11*100/Y8</f>
        <v>37.897054198553306</v>
      </c>
      <c r="AA11" s="13">
        <v>8252</v>
      </c>
      <c r="AB11" s="16">
        <f>AA11*100/AA8</f>
        <v>24.083586271305158</v>
      </c>
      <c r="AC11" s="14">
        <v>6047</v>
      </c>
      <c r="AD11" s="17">
        <f>AC11*100/AC8</f>
        <v>29.770578968097677</v>
      </c>
      <c r="AE11" s="446"/>
    </row>
    <row r="12" spans="2:31" ht="16.5" customHeight="1" x14ac:dyDescent="0.25">
      <c r="B12" s="319" t="s">
        <v>47</v>
      </c>
      <c r="C12" s="234">
        <v>24003</v>
      </c>
      <c r="D12" s="321">
        <f>C12*100/C8</f>
        <v>22.228704784130688</v>
      </c>
      <c r="E12" s="318">
        <f t="shared" si="1"/>
        <v>13798</v>
      </c>
      <c r="F12" s="322">
        <f>E12*100/E8</f>
        <v>24.242317760950154</v>
      </c>
      <c r="G12" s="323">
        <v>1494</v>
      </c>
      <c r="H12" s="321">
        <f>G12*100/G8</f>
        <v>16.267421602787458</v>
      </c>
      <c r="I12" s="318">
        <v>740</v>
      </c>
      <c r="J12" s="324">
        <f>I12*100/I8</f>
        <v>17.121702915316984</v>
      </c>
      <c r="K12" s="234">
        <v>2348</v>
      </c>
      <c r="L12" s="321">
        <f>K12*100/K8</f>
        <v>18.504216250295531</v>
      </c>
      <c r="M12" s="318">
        <v>1138</v>
      </c>
      <c r="N12" s="322">
        <f>M12*100/M8</f>
        <v>19.746659725837237</v>
      </c>
      <c r="O12" s="323">
        <v>3083</v>
      </c>
      <c r="P12" s="321">
        <f>O12*100/O8</f>
        <v>20.741388589881595</v>
      </c>
      <c r="Q12" s="318">
        <v>1504</v>
      </c>
      <c r="R12" s="324">
        <f>Q12*100/Q8</f>
        <v>21.147356580427445</v>
      </c>
      <c r="S12" s="234">
        <v>3965</v>
      </c>
      <c r="T12" s="321">
        <f>S12*100/S8</f>
        <v>20.506852857512282</v>
      </c>
      <c r="U12" s="318">
        <v>2123</v>
      </c>
      <c r="V12" s="322">
        <f>U12*100/U8</f>
        <v>21.511804640794406</v>
      </c>
      <c r="W12" s="323">
        <v>4018</v>
      </c>
      <c r="X12" s="321">
        <f>W12*100/W8</f>
        <v>22.770032868638786</v>
      </c>
      <c r="Y12" s="318">
        <v>2255</v>
      </c>
      <c r="Z12" s="324">
        <f>Y12*100/Y8</f>
        <v>23.639794527728274</v>
      </c>
      <c r="AA12" s="234">
        <v>9095</v>
      </c>
      <c r="AB12" s="321">
        <f>AA12*100/AA8</f>
        <v>26.543894466495448</v>
      </c>
      <c r="AC12" s="318">
        <v>6038</v>
      </c>
      <c r="AD12" s="322">
        <f>AC12*100/AC8</f>
        <v>29.726270185112249</v>
      </c>
      <c r="AE12" s="446"/>
    </row>
    <row r="13" spans="2:31" x14ac:dyDescent="0.25">
      <c r="B13" s="315" t="s">
        <v>48</v>
      </c>
      <c r="C13" s="13">
        <v>19798</v>
      </c>
      <c r="D13" s="16">
        <f>C13*100/C8</f>
        <v>18.334537237687762</v>
      </c>
      <c r="E13" s="14">
        <f t="shared" si="1"/>
        <v>9938</v>
      </c>
      <c r="F13" s="17">
        <f>E13*100/E8</f>
        <v>17.460512676353286</v>
      </c>
      <c r="G13" s="34">
        <v>1104</v>
      </c>
      <c r="H13" s="16">
        <f>G13*100/G8</f>
        <v>12.020905923344948</v>
      </c>
      <c r="I13" s="14">
        <v>565</v>
      </c>
      <c r="J13" s="98">
        <f>I13*100/I8</f>
        <v>13.072651550208237</v>
      </c>
      <c r="K13" s="13">
        <v>1560</v>
      </c>
      <c r="L13" s="16">
        <f>K13*100/K8</f>
        <v>12.294113011269603</v>
      </c>
      <c r="M13" s="14">
        <v>689</v>
      </c>
      <c r="N13" s="17">
        <f>M13*100/M8</f>
        <v>11.955578691653653</v>
      </c>
      <c r="O13" s="34">
        <v>2290</v>
      </c>
      <c r="P13" s="16">
        <f>O13*100/O8</f>
        <v>15.406350914962324</v>
      </c>
      <c r="Q13" s="14">
        <v>989</v>
      </c>
      <c r="R13" s="98">
        <f>Q13*100/Q8</f>
        <v>13.90607424071991</v>
      </c>
      <c r="S13" s="13">
        <v>3083</v>
      </c>
      <c r="T13" s="16">
        <f>S13*100/S8</f>
        <v>15.945177139901732</v>
      </c>
      <c r="U13" s="14">
        <v>1402</v>
      </c>
      <c r="V13" s="17">
        <f>U13*100/U8</f>
        <v>14.206099908805349</v>
      </c>
      <c r="W13" s="34">
        <v>3366</v>
      </c>
      <c r="X13" s="16">
        <f>W13*100/W8</f>
        <v>19.075144508670519</v>
      </c>
      <c r="Y13" s="14">
        <v>1605</v>
      </c>
      <c r="Z13" s="98">
        <f>Y13*100/Y8</f>
        <v>16.825663067407486</v>
      </c>
      <c r="AA13" s="13">
        <v>8395</v>
      </c>
      <c r="AB13" s="16">
        <f>AA13*100/AA8</f>
        <v>24.500933924819051</v>
      </c>
      <c r="AC13" s="14">
        <v>4688</v>
      </c>
      <c r="AD13" s="17">
        <f>AC13*100/AC8</f>
        <v>23.07995273729815</v>
      </c>
      <c r="AE13" s="446"/>
    </row>
    <row r="14" spans="2:31" ht="15.75" customHeight="1" x14ac:dyDescent="0.25">
      <c r="B14" s="319" t="s">
        <v>49</v>
      </c>
      <c r="C14" s="234">
        <v>10377</v>
      </c>
      <c r="D14" s="321">
        <f>C14*100/C8</f>
        <v>9.6099349891648611</v>
      </c>
      <c r="E14" s="318">
        <f t="shared" si="1"/>
        <v>4440</v>
      </c>
      <c r="F14" s="322">
        <f>E14*100/E8</f>
        <v>7.8008327916088342</v>
      </c>
      <c r="G14" s="323">
        <v>515</v>
      </c>
      <c r="H14" s="321">
        <f>G14*100/G8</f>
        <v>5.6075783972125439</v>
      </c>
      <c r="I14" s="318">
        <v>210</v>
      </c>
      <c r="J14" s="324">
        <f>I14*100/I8</f>
        <v>4.8588616381304952</v>
      </c>
      <c r="K14" s="234">
        <v>804</v>
      </c>
      <c r="L14" s="321">
        <f>K14*100/K8</f>
        <v>6.3361967058081801</v>
      </c>
      <c r="M14" s="318">
        <v>312</v>
      </c>
      <c r="N14" s="322">
        <f>M14*100/M8</f>
        <v>5.4138469547110883</v>
      </c>
      <c r="O14" s="323">
        <v>1232</v>
      </c>
      <c r="P14" s="321">
        <f>O14*100/O8</f>
        <v>8.2884822389666315</v>
      </c>
      <c r="Q14" s="318">
        <v>508</v>
      </c>
      <c r="R14" s="324">
        <f>Q14*100/Q8</f>
        <v>7.1428571428571432</v>
      </c>
      <c r="S14" s="234">
        <v>1422</v>
      </c>
      <c r="T14" s="321">
        <f>S14*100/S8</f>
        <v>7.3545384018619089</v>
      </c>
      <c r="U14" s="318">
        <v>517</v>
      </c>
      <c r="V14" s="322">
        <f>U14*100/U8</f>
        <v>5.2386260006079644</v>
      </c>
      <c r="W14" s="323">
        <v>1777</v>
      </c>
      <c r="X14" s="321">
        <f>W14*100/W8</f>
        <v>10.070270882919642</v>
      </c>
      <c r="Y14" s="318">
        <v>676</v>
      </c>
      <c r="Z14" s="324">
        <f>Y14*100/Y8</f>
        <v>7.0866967187336201</v>
      </c>
      <c r="AA14" s="234">
        <v>4627</v>
      </c>
      <c r="AB14" s="321">
        <f>AA14*100/AA8</f>
        <v>13.503969180480972</v>
      </c>
      <c r="AC14" s="318">
        <v>2217</v>
      </c>
      <c r="AD14" s="322">
        <f>AC14*100/AC8</f>
        <v>10.914730208743601</v>
      </c>
      <c r="AE14" s="446"/>
    </row>
    <row r="15" spans="2:31" ht="17.25" customHeight="1" thickBot="1" x14ac:dyDescent="0.3">
      <c r="B15" s="316" t="s">
        <v>50</v>
      </c>
      <c r="C15" s="20">
        <v>4927</v>
      </c>
      <c r="D15" s="23">
        <f>C15*100/C8</f>
        <v>4.5627975032875847</v>
      </c>
      <c r="E15" s="21">
        <f t="shared" si="1"/>
        <v>701</v>
      </c>
      <c r="F15" s="24">
        <f>E15*100/E8</f>
        <v>1.23161797002653</v>
      </c>
      <c r="G15" s="60">
        <v>166</v>
      </c>
      <c r="H15" s="23">
        <f>G15*100/G8</f>
        <v>1.8074912891986064</v>
      </c>
      <c r="I15" s="21">
        <v>20</v>
      </c>
      <c r="J15" s="99">
        <f>I15*100/I8</f>
        <v>0.46274872744099954</v>
      </c>
      <c r="K15" s="20">
        <v>331</v>
      </c>
      <c r="L15" s="23">
        <f>K15*100/K8</f>
        <v>2.6085585940578455</v>
      </c>
      <c r="M15" s="21">
        <v>42</v>
      </c>
      <c r="N15" s="24">
        <f>M15*100/M8</f>
        <v>0.72878709005726183</v>
      </c>
      <c r="O15" s="60">
        <v>461</v>
      </c>
      <c r="P15" s="23">
        <f>O15*100/O8</f>
        <v>3.1014531754574812</v>
      </c>
      <c r="Q15" s="21">
        <v>64</v>
      </c>
      <c r="R15" s="99">
        <f>Q15*100/Q8</f>
        <v>0.89988751406074241</v>
      </c>
      <c r="S15" s="20">
        <v>625</v>
      </c>
      <c r="T15" s="23">
        <f>S15*100/S8</f>
        <v>3.2324799586242565</v>
      </c>
      <c r="U15" s="21">
        <v>78</v>
      </c>
      <c r="V15" s="24">
        <f>U15*100/U8</f>
        <v>0.79035363258688829</v>
      </c>
      <c r="W15" s="60">
        <v>810</v>
      </c>
      <c r="X15" s="23">
        <f>W15*100/W8</f>
        <v>4.5902754165249915</v>
      </c>
      <c r="Y15" s="21">
        <v>103</v>
      </c>
      <c r="Z15" s="99">
        <f>Y15*100/Y8</f>
        <v>1.0797777544816018</v>
      </c>
      <c r="AA15" s="20">
        <v>2534</v>
      </c>
      <c r="AB15" s="23">
        <f>AA15*100/AA8</f>
        <v>7.3955171608685504</v>
      </c>
      <c r="AC15" s="21">
        <v>394</v>
      </c>
      <c r="AD15" s="24">
        <f>AC15*100/AC8</f>
        <v>1.9397400551398187</v>
      </c>
      <c r="AE15" s="446"/>
    </row>
    <row r="16" spans="2:31" x14ac:dyDescent="0.25">
      <c r="C16" s="446"/>
      <c r="E16" s="446"/>
    </row>
    <row r="17" spans="2:31" ht="14.25" customHeight="1" x14ac:dyDescent="0.25">
      <c r="B17" s="97" t="s">
        <v>300</v>
      </c>
    </row>
    <row r="18" spans="2:31" ht="14.25" customHeight="1" thickBot="1" x14ac:dyDescent="0.3">
      <c r="B18" s="97" t="s">
        <v>143</v>
      </c>
    </row>
    <row r="19" spans="2:31" ht="15.75" customHeight="1" thickBot="1" x14ac:dyDescent="0.3">
      <c r="B19" s="756" t="s">
        <v>177</v>
      </c>
      <c r="C19" s="783" t="s">
        <v>326</v>
      </c>
      <c r="D19" s="784"/>
      <c r="E19" s="784"/>
      <c r="F19" s="785"/>
      <c r="G19" s="789" t="s">
        <v>344</v>
      </c>
      <c r="H19" s="790"/>
      <c r="I19" s="790"/>
      <c r="J19" s="790"/>
      <c r="K19" s="790"/>
      <c r="L19" s="790"/>
      <c r="M19" s="790"/>
      <c r="N19" s="790"/>
      <c r="O19" s="790"/>
      <c r="P19" s="790"/>
      <c r="Q19" s="790"/>
      <c r="R19" s="790"/>
      <c r="S19" s="790"/>
      <c r="T19" s="790"/>
      <c r="U19" s="790"/>
      <c r="V19" s="790"/>
      <c r="W19" s="790"/>
      <c r="X19" s="790"/>
      <c r="Y19" s="790"/>
      <c r="Z19" s="790"/>
      <c r="AA19" s="791"/>
      <c r="AB19" s="791"/>
      <c r="AC19" s="791"/>
      <c r="AD19" s="792"/>
    </row>
    <row r="20" spans="2:31" x14ac:dyDescent="0.25">
      <c r="B20" s="782"/>
      <c r="C20" s="786"/>
      <c r="D20" s="787"/>
      <c r="E20" s="787"/>
      <c r="F20" s="788"/>
      <c r="G20" s="793" t="s">
        <v>66</v>
      </c>
      <c r="H20" s="794"/>
      <c r="I20" s="794"/>
      <c r="J20" s="794"/>
      <c r="K20" s="795" t="s">
        <v>56</v>
      </c>
      <c r="L20" s="796"/>
      <c r="M20" s="796"/>
      <c r="N20" s="797"/>
      <c r="O20" s="796" t="s">
        <v>62</v>
      </c>
      <c r="P20" s="796"/>
      <c r="Q20" s="796"/>
      <c r="R20" s="796"/>
      <c r="S20" s="795" t="s">
        <v>63</v>
      </c>
      <c r="T20" s="796"/>
      <c r="U20" s="796"/>
      <c r="V20" s="797"/>
      <c r="W20" s="796" t="s">
        <v>64</v>
      </c>
      <c r="X20" s="796"/>
      <c r="Y20" s="796"/>
      <c r="Z20" s="796"/>
      <c r="AA20" s="770" t="s">
        <v>65</v>
      </c>
      <c r="AB20" s="771"/>
      <c r="AC20" s="771"/>
      <c r="AD20" s="772"/>
    </row>
    <row r="21" spans="2:31" ht="15" customHeight="1" x14ac:dyDescent="0.25">
      <c r="B21" s="782"/>
      <c r="C21" s="773" t="s">
        <v>2</v>
      </c>
      <c r="D21" s="774"/>
      <c r="E21" s="775" t="s">
        <v>131</v>
      </c>
      <c r="F21" s="776"/>
      <c r="G21" s="777" t="s">
        <v>2</v>
      </c>
      <c r="H21" s="778"/>
      <c r="I21" s="775" t="s">
        <v>131</v>
      </c>
      <c r="J21" s="776"/>
      <c r="K21" s="777" t="s">
        <v>2</v>
      </c>
      <c r="L21" s="778"/>
      <c r="M21" s="775" t="s">
        <v>131</v>
      </c>
      <c r="N21" s="776"/>
      <c r="O21" s="779" t="s">
        <v>2</v>
      </c>
      <c r="P21" s="778"/>
      <c r="Q21" s="775" t="s">
        <v>131</v>
      </c>
      <c r="R21" s="776"/>
      <c r="S21" s="777" t="s">
        <v>2</v>
      </c>
      <c r="T21" s="778"/>
      <c r="U21" s="775" t="s">
        <v>131</v>
      </c>
      <c r="V21" s="776"/>
      <c r="W21" s="779" t="s">
        <v>2</v>
      </c>
      <c r="X21" s="778"/>
      <c r="Y21" s="775" t="s">
        <v>131</v>
      </c>
      <c r="Z21" s="776"/>
      <c r="AA21" s="773" t="s">
        <v>2</v>
      </c>
      <c r="AB21" s="774"/>
      <c r="AC21" s="775" t="s">
        <v>131</v>
      </c>
      <c r="AD21" s="776"/>
    </row>
    <row r="22" spans="2:31" s="81" customFormat="1" ht="15.75" thickBot="1" x14ac:dyDescent="0.3">
      <c r="B22" s="757"/>
      <c r="C22" s="340" t="s">
        <v>111</v>
      </c>
      <c r="D22" s="341" t="s">
        <v>0</v>
      </c>
      <c r="E22" s="341" t="s">
        <v>111</v>
      </c>
      <c r="F22" s="342" t="s">
        <v>0</v>
      </c>
      <c r="G22" s="340" t="s">
        <v>111</v>
      </c>
      <c r="H22" s="341" t="s">
        <v>0</v>
      </c>
      <c r="I22" s="341" t="s">
        <v>111</v>
      </c>
      <c r="J22" s="342" t="s">
        <v>0</v>
      </c>
      <c r="K22" s="340" t="s">
        <v>111</v>
      </c>
      <c r="L22" s="341" t="s">
        <v>0</v>
      </c>
      <c r="M22" s="341" t="s">
        <v>111</v>
      </c>
      <c r="N22" s="342" t="s">
        <v>0</v>
      </c>
      <c r="O22" s="340" t="s">
        <v>111</v>
      </c>
      <c r="P22" s="341" t="s">
        <v>0</v>
      </c>
      <c r="Q22" s="341" t="s">
        <v>111</v>
      </c>
      <c r="R22" s="342" t="s">
        <v>0</v>
      </c>
      <c r="S22" s="340" t="s">
        <v>111</v>
      </c>
      <c r="T22" s="341" t="s">
        <v>0</v>
      </c>
      <c r="U22" s="341" t="s">
        <v>111</v>
      </c>
      <c r="V22" s="342" t="s">
        <v>0</v>
      </c>
      <c r="W22" s="340" t="s">
        <v>111</v>
      </c>
      <c r="X22" s="341" t="s">
        <v>0</v>
      </c>
      <c r="Y22" s="341" t="s">
        <v>111</v>
      </c>
      <c r="Z22" s="342" t="s">
        <v>0</v>
      </c>
      <c r="AA22" s="340" t="s">
        <v>111</v>
      </c>
      <c r="AB22" s="341" t="s">
        <v>0</v>
      </c>
      <c r="AC22" s="341" t="s">
        <v>111</v>
      </c>
      <c r="AD22" s="342" t="s">
        <v>0</v>
      </c>
      <c r="AE22" s="44"/>
    </row>
    <row r="23" spans="2:31" ht="15.75" thickBot="1" x14ac:dyDescent="0.3">
      <c r="B23" s="333" t="s">
        <v>44</v>
      </c>
      <c r="C23" s="301">
        <f t="shared" ref="C23:AD23" si="2">SUM(C25:C29)</f>
        <v>107982</v>
      </c>
      <c r="D23" s="337">
        <f t="shared" si="2"/>
        <v>100</v>
      </c>
      <c r="E23" s="334">
        <f t="shared" si="2"/>
        <v>56917</v>
      </c>
      <c r="F23" s="338">
        <f t="shared" si="2"/>
        <v>100</v>
      </c>
      <c r="G23" s="301">
        <f t="shared" si="2"/>
        <v>9184</v>
      </c>
      <c r="H23" s="337">
        <f t="shared" si="2"/>
        <v>100</v>
      </c>
      <c r="I23" s="334">
        <f t="shared" si="2"/>
        <v>4322</v>
      </c>
      <c r="J23" s="339">
        <f t="shared" si="2"/>
        <v>100</v>
      </c>
      <c r="K23" s="301">
        <f t="shared" si="2"/>
        <v>12689</v>
      </c>
      <c r="L23" s="337">
        <f t="shared" si="2"/>
        <v>100</v>
      </c>
      <c r="M23" s="334">
        <f t="shared" si="2"/>
        <v>5763</v>
      </c>
      <c r="N23" s="338">
        <f t="shared" si="2"/>
        <v>100</v>
      </c>
      <c r="O23" s="299">
        <f t="shared" si="2"/>
        <v>14864</v>
      </c>
      <c r="P23" s="337">
        <f t="shared" si="2"/>
        <v>99.999999999999986</v>
      </c>
      <c r="Q23" s="334">
        <f t="shared" si="2"/>
        <v>7112</v>
      </c>
      <c r="R23" s="339">
        <f t="shared" si="2"/>
        <v>100</v>
      </c>
      <c r="S23" s="301">
        <f t="shared" si="2"/>
        <v>19335</v>
      </c>
      <c r="T23" s="337">
        <f t="shared" si="2"/>
        <v>100</v>
      </c>
      <c r="U23" s="334">
        <f t="shared" si="2"/>
        <v>9869</v>
      </c>
      <c r="V23" s="338">
        <f t="shared" si="2"/>
        <v>100</v>
      </c>
      <c r="W23" s="299">
        <f t="shared" si="2"/>
        <v>17646</v>
      </c>
      <c r="X23" s="337">
        <f t="shared" si="2"/>
        <v>100</v>
      </c>
      <c r="Y23" s="334">
        <f t="shared" si="2"/>
        <v>9539</v>
      </c>
      <c r="Z23" s="339">
        <f t="shared" si="2"/>
        <v>100</v>
      </c>
      <c r="AA23" s="301">
        <f t="shared" si="2"/>
        <v>34264</v>
      </c>
      <c r="AB23" s="337">
        <f t="shared" si="2"/>
        <v>100</v>
      </c>
      <c r="AC23" s="334">
        <f t="shared" si="2"/>
        <v>20312</v>
      </c>
      <c r="AD23" s="338">
        <f t="shared" si="2"/>
        <v>100</v>
      </c>
    </row>
    <row r="24" spans="2:31" x14ac:dyDescent="0.25">
      <c r="B24" s="767" t="s">
        <v>169</v>
      </c>
      <c r="C24" s="780"/>
      <c r="D24" s="780"/>
      <c r="E24" s="780"/>
      <c r="F24" s="780"/>
      <c r="G24" s="780"/>
      <c r="H24" s="780"/>
      <c r="I24" s="780"/>
      <c r="J24" s="780"/>
      <c r="K24" s="780"/>
      <c r="L24" s="780"/>
      <c r="M24" s="780"/>
      <c r="N24" s="780"/>
      <c r="O24" s="780"/>
      <c r="P24" s="780"/>
      <c r="Q24" s="780"/>
      <c r="R24" s="780"/>
      <c r="S24" s="780"/>
      <c r="T24" s="780"/>
      <c r="U24" s="780"/>
      <c r="V24" s="780"/>
      <c r="W24" s="780"/>
      <c r="X24" s="780"/>
      <c r="Y24" s="780"/>
      <c r="Z24" s="780"/>
      <c r="AA24" s="780"/>
      <c r="AB24" s="780"/>
      <c r="AC24" s="780"/>
      <c r="AD24" s="781"/>
    </row>
    <row r="25" spans="2:31" x14ac:dyDescent="0.25">
      <c r="B25" s="320" t="s">
        <v>51</v>
      </c>
      <c r="C25" s="200">
        <v>15389</v>
      </c>
      <c r="D25" s="203">
        <f t="shared" ref="D25:D29" si="3">C25*100/$C$23</f>
        <v>14.251449315626678</v>
      </c>
      <c r="E25" s="201">
        <f t="shared" ref="E25:E29" si="4">SUM(I25)+M25+Q25+U25+Y25+AC25</f>
        <v>10866</v>
      </c>
      <c r="F25" s="204">
        <f>E25*100/E23</f>
        <v>19.090957007572431</v>
      </c>
      <c r="G25" s="200">
        <v>1829</v>
      </c>
      <c r="H25" s="203">
        <f t="shared" ref="H25:H29" si="5">G25*100/$G$23</f>
        <v>19.915069686411151</v>
      </c>
      <c r="I25" s="201">
        <v>1283</v>
      </c>
      <c r="J25" s="336">
        <f t="shared" ref="J25:J29" si="6">I25*100/$I$23</f>
        <v>29.68533086534012</v>
      </c>
      <c r="K25" s="200">
        <v>2211</v>
      </c>
      <c r="L25" s="203">
        <f t="shared" ref="L25:L29" si="7">K25*100/$K$23</f>
        <v>17.424540940972495</v>
      </c>
      <c r="M25" s="201">
        <v>1464</v>
      </c>
      <c r="N25" s="204">
        <f t="shared" ref="N25:N29" si="8">M25*100/$M$23</f>
        <v>25.403435710567411</v>
      </c>
      <c r="O25" s="290">
        <v>2645</v>
      </c>
      <c r="P25" s="203">
        <f t="shared" ref="P25:P29" si="9">O25*100/$O$23</f>
        <v>17.794671689989237</v>
      </c>
      <c r="Q25" s="201">
        <v>1805</v>
      </c>
      <c r="R25" s="336">
        <f t="shared" ref="R25:R29" si="10">Q25*100/$Q$23</f>
        <v>25.379640044994375</v>
      </c>
      <c r="S25" s="200">
        <v>3111</v>
      </c>
      <c r="T25" s="203">
        <f t="shared" ref="T25:T29" si="11">S25*100/$S$23</f>
        <v>16.089992242048098</v>
      </c>
      <c r="U25" s="201">
        <v>2216</v>
      </c>
      <c r="V25" s="204">
        <f t="shared" ref="V25:V29" si="12">U25*100/$U$23</f>
        <v>22.454149356571079</v>
      </c>
      <c r="W25" s="290">
        <v>2411</v>
      </c>
      <c r="X25" s="203">
        <f t="shared" ref="X25:X29" si="13">W25*100/$W$23</f>
        <v>13.663153122520685</v>
      </c>
      <c r="Y25" s="201">
        <v>1765</v>
      </c>
      <c r="Z25" s="336">
        <f>Y25*100/$Y$23</f>
        <v>18.502987734563373</v>
      </c>
      <c r="AA25" s="200">
        <v>3182</v>
      </c>
      <c r="AB25" s="203">
        <f>AA25*100/$AA$23</f>
        <v>9.2867149194489844</v>
      </c>
      <c r="AC25" s="201">
        <v>2333</v>
      </c>
      <c r="AD25" s="204">
        <f>AC25*100/$AC$23</f>
        <v>11.485821189444664</v>
      </c>
    </row>
    <row r="26" spans="2:31" x14ac:dyDescent="0.25">
      <c r="B26" s="315" t="s">
        <v>118</v>
      </c>
      <c r="C26" s="13">
        <v>27303</v>
      </c>
      <c r="D26" s="16">
        <f t="shared" si="3"/>
        <v>25.284769683836195</v>
      </c>
      <c r="E26" s="14">
        <f t="shared" si="4"/>
        <v>16503</v>
      </c>
      <c r="F26" s="17">
        <f>E26*100/E23</f>
        <v>28.994852153135266</v>
      </c>
      <c r="G26" s="13">
        <v>2686</v>
      </c>
      <c r="H26" s="16">
        <f t="shared" si="5"/>
        <v>29.24651567944251</v>
      </c>
      <c r="I26" s="14">
        <v>1255</v>
      </c>
      <c r="J26" s="98">
        <f t="shared" si="6"/>
        <v>29.037482646922722</v>
      </c>
      <c r="K26" s="13">
        <v>3613</v>
      </c>
      <c r="L26" s="16">
        <f t="shared" si="7"/>
        <v>28.473480967767358</v>
      </c>
      <c r="M26" s="14">
        <v>1755</v>
      </c>
      <c r="N26" s="17">
        <f t="shared" si="8"/>
        <v>30.452889120249871</v>
      </c>
      <c r="O26" s="34">
        <v>3760</v>
      </c>
      <c r="P26" s="16">
        <f t="shared" si="9"/>
        <v>25.296017222820236</v>
      </c>
      <c r="Q26" s="14">
        <v>2095</v>
      </c>
      <c r="R26" s="98">
        <f t="shared" si="10"/>
        <v>29.457255343082114</v>
      </c>
      <c r="S26" s="13">
        <v>5060</v>
      </c>
      <c r="T26" s="16">
        <f t="shared" si="11"/>
        <v>26.170157745021982</v>
      </c>
      <c r="U26" s="14">
        <v>2898</v>
      </c>
      <c r="V26" s="17">
        <f t="shared" si="12"/>
        <v>29.364677272266693</v>
      </c>
      <c r="W26" s="34">
        <v>4368</v>
      </c>
      <c r="X26" s="16">
        <f t="shared" si="13"/>
        <v>24.753485209112547</v>
      </c>
      <c r="Y26" s="14">
        <v>2798</v>
      </c>
      <c r="Z26" s="98">
        <f>Y26*100/$Y$23</f>
        <v>29.332215116888563</v>
      </c>
      <c r="AA26" s="13">
        <v>7816</v>
      </c>
      <c r="AB26" s="16">
        <f>AA26*100/$AA$23</f>
        <v>22.81111370534672</v>
      </c>
      <c r="AC26" s="14">
        <v>5702</v>
      </c>
      <c r="AD26" s="17">
        <f>AC26*100/$AC$23</f>
        <v>28.072075620322963</v>
      </c>
    </row>
    <row r="27" spans="2:31" ht="30" x14ac:dyDescent="0.25">
      <c r="B27" s="320" t="s">
        <v>119</v>
      </c>
      <c r="C27" s="200">
        <v>11519</v>
      </c>
      <c r="D27" s="203">
        <f t="shared" si="3"/>
        <v>10.667518660517494</v>
      </c>
      <c r="E27" s="201">
        <f t="shared" si="4"/>
        <v>7607</v>
      </c>
      <c r="F27" s="204">
        <f>E27*100/E23</f>
        <v>13.365075460758648</v>
      </c>
      <c r="G27" s="200">
        <v>1254</v>
      </c>
      <c r="H27" s="203">
        <f t="shared" si="5"/>
        <v>13.654181184668989</v>
      </c>
      <c r="I27" s="201">
        <v>683</v>
      </c>
      <c r="J27" s="336">
        <f t="shared" si="6"/>
        <v>15.802869042110133</v>
      </c>
      <c r="K27" s="200">
        <v>1719</v>
      </c>
      <c r="L27" s="203">
        <f t="shared" si="7"/>
        <v>13.547166837418237</v>
      </c>
      <c r="M27" s="201">
        <v>959</v>
      </c>
      <c r="N27" s="204">
        <f t="shared" si="8"/>
        <v>16.640638556307479</v>
      </c>
      <c r="O27" s="290">
        <v>1699</v>
      </c>
      <c r="P27" s="203">
        <f t="shared" si="9"/>
        <v>11.430301399354144</v>
      </c>
      <c r="Q27" s="201">
        <v>1021</v>
      </c>
      <c r="R27" s="336">
        <f t="shared" si="10"/>
        <v>14.356017997750282</v>
      </c>
      <c r="S27" s="200">
        <v>2187</v>
      </c>
      <c r="T27" s="203">
        <f t="shared" si="11"/>
        <v>11.311093871217999</v>
      </c>
      <c r="U27" s="201">
        <v>1423</v>
      </c>
      <c r="V27" s="204">
        <f t="shared" si="12"/>
        <v>14.41888742527105</v>
      </c>
      <c r="W27" s="290">
        <v>1836</v>
      </c>
      <c r="X27" s="203">
        <f t="shared" si="13"/>
        <v>10.404624277456648</v>
      </c>
      <c r="Y27" s="201">
        <v>1319</v>
      </c>
      <c r="Z27" s="336">
        <f>Y27*100/$Y$23</f>
        <v>13.827445224866338</v>
      </c>
      <c r="AA27" s="200">
        <v>2824</v>
      </c>
      <c r="AB27" s="203">
        <f>AA27*100/$AA$23</f>
        <v>8.2418865281344846</v>
      </c>
      <c r="AC27" s="201">
        <v>2202</v>
      </c>
      <c r="AD27" s="204">
        <f>AC27*100/$AC$23</f>
        <v>10.840882237101221</v>
      </c>
    </row>
    <row r="28" spans="2:31" ht="30" x14ac:dyDescent="0.25">
      <c r="B28" s="315" t="s">
        <v>52</v>
      </c>
      <c r="C28" s="13">
        <v>31345</v>
      </c>
      <c r="D28" s="16">
        <f t="shared" si="3"/>
        <v>29.027986145839122</v>
      </c>
      <c r="E28" s="14">
        <f t="shared" si="4"/>
        <v>13398</v>
      </c>
      <c r="F28" s="17">
        <f>E28*100/E23</f>
        <v>23.539540031976387</v>
      </c>
      <c r="G28" s="13">
        <v>2218</v>
      </c>
      <c r="H28" s="16">
        <f t="shared" si="5"/>
        <v>24.150696864111499</v>
      </c>
      <c r="I28" s="14">
        <v>735</v>
      </c>
      <c r="J28" s="98">
        <f t="shared" si="6"/>
        <v>17.006015733456731</v>
      </c>
      <c r="K28" s="13">
        <v>3165</v>
      </c>
      <c r="L28" s="16">
        <f t="shared" si="7"/>
        <v>24.942863897864292</v>
      </c>
      <c r="M28" s="14">
        <v>1004</v>
      </c>
      <c r="N28" s="17">
        <f t="shared" si="8"/>
        <v>17.421481867083116</v>
      </c>
      <c r="O28" s="34">
        <v>3991</v>
      </c>
      <c r="P28" s="16">
        <f t="shared" si="9"/>
        <v>26.85010764262648</v>
      </c>
      <c r="Q28" s="14">
        <v>1379</v>
      </c>
      <c r="R28" s="98">
        <f t="shared" si="10"/>
        <v>19.389763779527559</v>
      </c>
      <c r="S28" s="13">
        <v>5408</v>
      </c>
      <c r="T28" s="16">
        <f t="shared" si="11"/>
        <v>27.970002585983966</v>
      </c>
      <c r="U28" s="14">
        <v>2075</v>
      </c>
      <c r="V28" s="17">
        <f t="shared" si="12"/>
        <v>21.025433174587089</v>
      </c>
      <c r="W28" s="34">
        <v>5157</v>
      </c>
      <c r="X28" s="16">
        <f t="shared" si="13"/>
        <v>29.224753485209114</v>
      </c>
      <c r="Y28" s="14">
        <v>2200</v>
      </c>
      <c r="Z28" s="98">
        <f>Y28*100/$Y$23</f>
        <v>23.063214173393437</v>
      </c>
      <c r="AA28" s="13">
        <v>11406</v>
      </c>
      <c r="AB28" s="16">
        <f>AA28*100/$AA$23</f>
        <v>33.288582769087085</v>
      </c>
      <c r="AC28" s="14">
        <v>6005</v>
      </c>
      <c r="AD28" s="17">
        <f>AC28*100/$AC$23</f>
        <v>29.563804647499015</v>
      </c>
    </row>
    <row r="29" spans="2:31" ht="19.5" customHeight="1" thickBot="1" x14ac:dyDescent="0.3">
      <c r="B29" s="347" t="s">
        <v>53</v>
      </c>
      <c r="C29" s="232">
        <v>22426</v>
      </c>
      <c r="D29" s="343">
        <f t="shared" si="3"/>
        <v>20.768276194180512</v>
      </c>
      <c r="E29" s="344">
        <f t="shared" si="4"/>
        <v>8543</v>
      </c>
      <c r="F29" s="345">
        <f>E29*100/E23</f>
        <v>15.009575346557268</v>
      </c>
      <c r="G29" s="232">
        <v>1197</v>
      </c>
      <c r="H29" s="343">
        <f t="shared" si="5"/>
        <v>13.033536585365853</v>
      </c>
      <c r="I29" s="344">
        <v>366</v>
      </c>
      <c r="J29" s="346">
        <f t="shared" si="6"/>
        <v>8.468301712170291</v>
      </c>
      <c r="K29" s="232">
        <v>1981</v>
      </c>
      <c r="L29" s="343">
        <f t="shared" si="7"/>
        <v>15.611947355977618</v>
      </c>
      <c r="M29" s="344">
        <v>581</v>
      </c>
      <c r="N29" s="345">
        <f t="shared" si="8"/>
        <v>10.081554745792122</v>
      </c>
      <c r="O29" s="311">
        <v>2769</v>
      </c>
      <c r="P29" s="343">
        <f t="shared" si="9"/>
        <v>18.628902045209902</v>
      </c>
      <c r="Q29" s="344">
        <v>812</v>
      </c>
      <c r="R29" s="346">
        <f t="shared" si="10"/>
        <v>11.417322834645669</v>
      </c>
      <c r="S29" s="232">
        <v>3569</v>
      </c>
      <c r="T29" s="343">
        <f t="shared" si="11"/>
        <v>18.458753555727956</v>
      </c>
      <c r="U29" s="344">
        <v>1257</v>
      </c>
      <c r="V29" s="345">
        <f t="shared" si="12"/>
        <v>12.736852771304083</v>
      </c>
      <c r="W29" s="311">
        <v>3874</v>
      </c>
      <c r="X29" s="343">
        <f t="shared" si="13"/>
        <v>21.953983905701008</v>
      </c>
      <c r="Y29" s="344">
        <v>1457</v>
      </c>
      <c r="Z29" s="346">
        <f>Y29*100/$Y$23</f>
        <v>15.27413775028829</v>
      </c>
      <c r="AA29" s="232">
        <v>9036</v>
      </c>
      <c r="AB29" s="343">
        <f>AA29*100/$AA$23</f>
        <v>26.371702077982722</v>
      </c>
      <c r="AC29" s="344">
        <v>4070</v>
      </c>
      <c r="AD29" s="345">
        <f>AC29*100/$AC$23</f>
        <v>20.037416305632139</v>
      </c>
    </row>
    <row r="30" spans="2:31" x14ac:dyDescent="0.25">
      <c r="C30" s="446"/>
      <c r="E30" s="446"/>
    </row>
    <row r="31" spans="2:31" ht="14.25" customHeight="1" x14ac:dyDescent="0.25">
      <c r="B31" s="97" t="s">
        <v>301</v>
      </c>
    </row>
    <row r="32" spans="2:31" ht="14.25" customHeight="1" thickBot="1" x14ac:dyDescent="0.3">
      <c r="B32" s="97" t="s">
        <v>143</v>
      </c>
    </row>
    <row r="33" spans="2:31" ht="15.75" customHeight="1" thickBot="1" x14ac:dyDescent="0.3">
      <c r="B33" s="756" t="s">
        <v>177</v>
      </c>
      <c r="C33" s="783" t="s">
        <v>326</v>
      </c>
      <c r="D33" s="784"/>
      <c r="E33" s="784"/>
      <c r="F33" s="785"/>
      <c r="G33" s="789" t="s">
        <v>344</v>
      </c>
      <c r="H33" s="790"/>
      <c r="I33" s="790"/>
      <c r="J33" s="790"/>
      <c r="K33" s="790"/>
      <c r="L33" s="790"/>
      <c r="M33" s="790"/>
      <c r="N33" s="790"/>
      <c r="O33" s="790"/>
      <c r="P33" s="790"/>
      <c r="Q33" s="790"/>
      <c r="R33" s="790"/>
      <c r="S33" s="790"/>
      <c r="T33" s="790"/>
      <c r="U33" s="790"/>
      <c r="V33" s="790"/>
      <c r="W33" s="790"/>
      <c r="X33" s="790"/>
      <c r="Y33" s="790"/>
      <c r="Z33" s="790"/>
      <c r="AA33" s="791"/>
      <c r="AB33" s="791"/>
      <c r="AC33" s="791"/>
      <c r="AD33" s="792"/>
    </row>
    <row r="34" spans="2:31" x14ac:dyDescent="0.25">
      <c r="B34" s="782"/>
      <c r="C34" s="786"/>
      <c r="D34" s="787"/>
      <c r="E34" s="787"/>
      <c r="F34" s="788"/>
      <c r="G34" s="793" t="s">
        <v>66</v>
      </c>
      <c r="H34" s="794"/>
      <c r="I34" s="794"/>
      <c r="J34" s="794"/>
      <c r="K34" s="795" t="s">
        <v>56</v>
      </c>
      <c r="L34" s="796"/>
      <c r="M34" s="796"/>
      <c r="N34" s="797"/>
      <c r="O34" s="796" t="s">
        <v>62</v>
      </c>
      <c r="P34" s="796"/>
      <c r="Q34" s="796"/>
      <c r="R34" s="796"/>
      <c r="S34" s="795" t="s">
        <v>63</v>
      </c>
      <c r="T34" s="796"/>
      <c r="U34" s="796"/>
      <c r="V34" s="797"/>
      <c r="W34" s="796" t="s">
        <v>64</v>
      </c>
      <c r="X34" s="796"/>
      <c r="Y34" s="796"/>
      <c r="Z34" s="796"/>
      <c r="AA34" s="770" t="s">
        <v>65</v>
      </c>
      <c r="AB34" s="771"/>
      <c r="AC34" s="771"/>
      <c r="AD34" s="772"/>
    </row>
    <row r="35" spans="2:31" ht="15" customHeight="1" x14ac:dyDescent="0.25">
      <c r="B35" s="782"/>
      <c r="C35" s="773" t="s">
        <v>2</v>
      </c>
      <c r="D35" s="774"/>
      <c r="E35" s="775" t="s">
        <v>131</v>
      </c>
      <c r="F35" s="776"/>
      <c r="G35" s="777" t="s">
        <v>2</v>
      </c>
      <c r="H35" s="778"/>
      <c r="I35" s="775" t="s">
        <v>131</v>
      </c>
      <c r="J35" s="776"/>
      <c r="K35" s="777" t="s">
        <v>2</v>
      </c>
      <c r="L35" s="778"/>
      <c r="M35" s="775" t="s">
        <v>131</v>
      </c>
      <c r="N35" s="776"/>
      <c r="O35" s="779" t="s">
        <v>2</v>
      </c>
      <c r="P35" s="778"/>
      <c r="Q35" s="775" t="s">
        <v>131</v>
      </c>
      <c r="R35" s="776"/>
      <c r="S35" s="777" t="s">
        <v>2</v>
      </c>
      <c r="T35" s="778"/>
      <c r="U35" s="775" t="s">
        <v>131</v>
      </c>
      <c r="V35" s="776"/>
      <c r="W35" s="779" t="s">
        <v>2</v>
      </c>
      <c r="X35" s="778"/>
      <c r="Y35" s="775" t="s">
        <v>131</v>
      </c>
      <c r="Z35" s="776"/>
      <c r="AA35" s="773" t="s">
        <v>2</v>
      </c>
      <c r="AB35" s="774"/>
      <c r="AC35" s="775" t="s">
        <v>131</v>
      </c>
      <c r="AD35" s="776"/>
    </row>
    <row r="36" spans="2:31" s="81" customFormat="1" ht="15.75" thickBot="1" x14ac:dyDescent="0.3">
      <c r="B36" s="757"/>
      <c r="C36" s="340" t="s">
        <v>111</v>
      </c>
      <c r="D36" s="341" t="s">
        <v>0</v>
      </c>
      <c r="E36" s="341" t="s">
        <v>111</v>
      </c>
      <c r="F36" s="342" t="s">
        <v>0</v>
      </c>
      <c r="G36" s="340" t="s">
        <v>111</v>
      </c>
      <c r="H36" s="341" t="s">
        <v>0</v>
      </c>
      <c r="I36" s="341" t="s">
        <v>111</v>
      </c>
      <c r="J36" s="342" t="s">
        <v>0</v>
      </c>
      <c r="K36" s="340" t="s">
        <v>111</v>
      </c>
      <c r="L36" s="341" t="s">
        <v>0</v>
      </c>
      <c r="M36" s="341" t="s">
        <v>111</v>
      </c>
      <c r="N36" s="342" t="s">
        <v>0</v>
      </c>
      <c r="O36" s="340" t="s">
        <v>111</v>
      </c>
      <c r="P36" s="341" t="s">
        <v>0</v>
      </c>
      <c r="Q36" s="341" t="s">
        <v>111</v>
      </c>
      <c r="R36" s="342" t="s">
        <v>0</v>
      </c>
      <c r="S36" s="340" t="s">
        <v>111</v>
      </c>
      <c r="T36" s="341" t="s">
        <v>0</v>
      </c>
      <c r="U36" s="341" t="s">
        <v>111</v>
      </c>
      <c r="V36" s="342" t="s">
        <v>0</v>
      </c>
      <c r="W36" s="340" t="s">
        <v>111</v>
      </c>
      <c r="X36" s="341" t="s">
        <v>0</v>
      </c>
      <c r="Y36" s="341" t="s">
        <v>111</v>
      </c>
      <c r="Z36" s="342" t="s">
        <v>0</v>
      </c>
      <c r="AA36" s="340" t="s">
        <v>111</v>
      </c>
      <c r="AB36" s="341" t="s">
        <v>0</v>
      </c>
      <c r="AC36" s="341" t="s">
        <v>111</v>
      </c>
      <c r="AD36" s="342" t="s">
        <v>0</v>
      </c>
      <c r="AE36" s="44"/>
    </row>
    <row r="37" spans="2:31" ht="15.75" thickBot="1" x14ac:dyDescent="0.3">
      <c r="B37" s="333" t="s">
        <v>2</v>
      </c>
      <c r="C37" s="301">
        <f t="shared" ref="C37:AD37" si="14">SUM(C39:C45)</f>
        <v>107982</v>
      </c>
      <c r="D37" s="337">
        <f t="shared" si="14"/>
        <v>100</v>
      </c>
      <c r="E37" s="334">
        <f t="shared" si="14"/>
        <v>56917</v>
      </c>
      <c r="F37" s="338">
        <f t="shared" si="14"/>
        <v>100</v>
      </c>
      <c r="G37" s="301">
        <f t="shared" si="14"/>
        <v>9184</v>
      </c>
      <c r="H37" s="337">
        <f t="shared" si="14"/>
        <v>100</v>
      </c>
      <c r="I37" s="334">
        <f t="shared" si="14"/>
        <v>4322</v>
      </c>
      <c r="J37" s="339">
        <f t="shared" si="14"/>
        <v>100</v>
      </c>
      <c r="K37" s="301">
        <f t="shared" si="14"/>
        <v>12689</v>
      </c>
      <c r="L37" s="337">
        <f t="shared" si="14"/>
        <v>100.00000000000001</v>
      </c>
      <c r="M37" s="334">
        <f t="shared" si="14"/>
        <v>5763</v>
      </c>
      <c r="N37" s="338">
        <f t="shared" si="14"/>
        <v>100.00000000000001</v>
      </c>
      <c r="O37" s="299">
        <f t="shared" si="14"/>
        <v>14864</v>
      </c>
      <c r="P37" s="337">
        <f t="shared" si="14"/>
        <v>100</v>
      </c>
      <c r="Q37" s="334">
        <f t="shared" si="14"/>
        <v>7112</v>
      </c>
      <c r="R37" s="339">
        <f t="shared" si="14"/>
        <v>100</v>
      </c>
      <c r="S37" s="301">
        <f t="shared" si="14"/>
        <v>19335</v>
      </c>
      <c r="T37" s="337">
        <f t="shared" si="14"/>
        <v>100</v>
      </c>
      <c r="U37" s="334">
        <f t="shared" si="14"/>
        <v>9869</v>
      </c>
      <c r="V37" s="338">
        <f t="shared" si="14"/>
        <v>100.00000000000001</v>
      </c>
      <c r="W37" s="299">
        <f t="shared" si="14"/>
        <v>17646</v>
      </c>
      <c r="X37" s="337">
        <f t="shared" si="14"/>
        <v>100</v>
      </c>
      <c r="Y37" s="334">
        <f t="shared" si="14"/>
        <v>9539</v>
      </c>
      <c r="Z37" s="339">
        <f t="shared" si="14"/>
        <v>100</v>
      </c>
      <c r="AA37" s="301">
        <f t="shared" si="14"/>
        <v>34264</v>
      </c>
      <c r="AB37" s="337">
        <f t="shared" si="14"/>
        <v>100</v>
      </c>
      <c r="AC37" s="334">
        <f t="shared" si="14"/>
        <v>20312</v>
      </c>
      <c r="AD37" s="338">
        <f t="shared" si="14"/>
        <v>100</v>
      </c>
    </row>
    <row r="38" spans="2:31" x14ac:dyDescent="0.25">
      <c r="B38" s="767" t="s">
        <v>170</v>
      </c>
      <c r="C38" s="768"/>
      <c r="D38" s="768"/>
      <c r="E38" s="768"/>
      <c r="F38" s="768"/>
      <c r="G38" s="768"/>
      <c r="H38" s="768"/>
      <c r="I38" s="768"/>
      <c r="J38" s="768"/>
      <c r="K38" s="768"/>
      <c r="L38" s="768"/>
      <c r="M38" s="768"/>
      <c r="N38" s="768"/>
      <c r="O38" s="768"/>
      <c r="P38" s="768"/>
      <c r="Q38" s="768"/>
      <c r="R38" s="768"/>
      <c r="S38" s="768"/>
      <c r="T38" s="768"/>
      <c r="U38" s="768"/>
      <c r="V38" s="768"/>
      <c r="W38" s="768"/>
      <c r="X38" s="768"/>
      <c r="Y38" s="768"/>
      <c r="Z38" s="768"/>
      <c r="AA38" s="768"/>
      <c r="AB38" s="768"/>
      <c r="AC38" s="768"/>
      <c r="AD38" s="769"/>
    </row>
    <row r="39" spans="2:31" x14ac:dyDescent="0.25">
      <c r="B39" s="320" t="s">
        <v>54</v>
      </c>
      <c r="C39" s="200">
        <v>20196</v>
      </c>
      <c r="D39" s="203">
        <f t="shared" ref="D39:D45" si="15">C39*100/$C$37</f>
        <v>18.703117186197698</v>
      </c>
      <c r="E39" s="201">
        <f t="shared" ref="E39:E45" si="16">SUM(I39)+M39+Q39+U39+Y39+AC39</f>
        <v>11575</v>
      </c>
      <c r="F39" s="204">
        <f t="shared" ref="F39:F45" si="17">E39*100/$E$37</f>
        <v>20.336630532178436</v>
      </c>
      <c r="G39" s="200">
        <v>2208</v>
      </c>
      <c r="H39" s="203">
        <f t="shared" ref="H39:H45" si="18">G39*100/$G$37</f>
        <v>24.041811846689896</v>
      </c>
      <c r="I39" s="201">
        <v>1095</v>
      </c>
      <c r="J39" s="336">
        <f t="shared" ref="J39:J45" si="19">I39*100/$I$37</f>
        <v>25.335492827394724</v>
      </c>
      <c r="K39" s="200">
        <v>2919</v>
      </c>
      <c r="L39" s="203">
        <f t="shared" ref="L39:L45" si="20">K39*100/$K$37</f>
        <v>23.004176846087162</v>
      </c>
      <c r="M39" s="201">
        <v>1452</v>
      </c>
      <c r="N39" s="204">
        <f t="shared" ref="N39:N45" si="21">M39*100/$M$37</f>
        <v>25.195210827693909</v>
      </c>
      <c r="O39" s="290">
        <v>3104</v>
      </c>
      <c r="P39" s="203">
        <f t="shared" ref="P39:P45" si="22">O39*100/$O$37</f>
        <v>20.882669537136707</v>
      </c>
      <c r="Q39" s="201">
        <v>1687</v>
      </c>
      <c r="R39" s="336">
        <f t="shared" ref="R39:R45" si="23">Q39*100/$Q$37</f>
        <v>23.720472440944881</v>
      </c>
      <c r="S39" s="200">
        <v>3745</v>
      </c>
      <c r="T39" s="203">
        <f t="shared" ref="T39:T45" si="24">S39*100/$S$37</f>
        <v>19.369019912076546</v>
      </c>
      <c r="U39" s="201">
        <v>2118</v>
      </c>
      <c r="V39" s="204">
        <f t="shared" ref="V39:V45" si="25">U39*100/$U$37</f>
        <v>21.461140946397812</v>
      </c>
      <c r="W39" s="290">
        <v>3074</v>
      </c>
      <c r="X39" s="203">
        <f t="shared" ref="X39:X45" si="26">W39*100/$W$37</f>
        <v>17.420378556046696</v>
      </c>
      <c r="Y39" s="201">
        <v>1915</v>
      </c>
      <c r="Z39" s="336">
        <f t="shared" ref="Z39:Z45" si="27">Y39*100/$Y$37</f>
        <v>20.075479610022015</v>
      </c>
      <c r="AA39" s="200">
        <v>5146</v>
      </c>
      <c r="AB39" s="203">
        <f t="shared" ref="AB39:AB45" si="28">AA39*100/$AA$37</f>
        <v>15.018678496381041</v>
      </c>
      <c r="AC39" s="201">
        <v>3308</v>
      </c>
      <c r="AD39" s="204">
        <f t="shared" ref="AD39:AD45" si="29">AC39*100/$AC$37</f>
        <v>16.285939346199292</v>
      </c>
      <c r="AE39" s="446"/>
    </row>
    <row r="40" spans="2:31" x14ac:dyDescent="0.25">
      <c r="B40" s="315" t="s">
        <v>57</v>
      </c>
      <c r="C40" s="13">
        <v>24575</v>
      </c>
      <c r="D40" s="16">
        <f t="shared" si="15"/>
        <v>22.758422700079642</v>
      </c>
      <c r="E40" s="14">
        <f t="shared" si="16"/>
        <v>13195</v>
      </c>
      <c r="F40" s="17">
        <f t="shared" si="17"/>
        <v>23.182880334522199</v>
      </c>
      <c r="G40" s="13">
        <v>2195</v>
      </c>
      <c r="H40" s="16">
        <f t="shared" si="18"/>
        <v>23.900261324041811</v>
      </c>
      <c r="I40" s="14">
        <v>1009</v>
      </c>
      <c r="J40" s="98">
        <f t="shared" si="19"/>
        <v>23.345673299398428</v>
      </c>
      <c r="K40" s="13">
        <v>3180</v>
      </c>
      <c r="L40" s="16">
        <f t="shared" si="20"/>
        <v>25.061076522972652</v>
      </c>
      <c r="M40" s="14">
        <v>1385</v>
      </c>
      <c r="N40" s="17">
        <f t="shared" si="21"/>
        <v>24.032621898316847</v>
      </c>
      <c r="O40" s="34">
        <v>3586</v>
      </c>
      <c r="P40" s="16">
        <f t="shared" si="22"/>
        <v>24.125403659849301</v>
      </c>
      <c r="Q40" s="14">
        <v>1746</v>
      </c>
      <c r="R40" s="98">
        <f t="shared" si="23"/>
        <v>24.550056242969628</v>
      </c>
      <c r="S40" s="13">
        <v>4476</v>
      </c>
      <c r="T40" s="16">
        <f t="shared" si="24"/>
        <v>23.149728471683474</v>
      </c>
      <c r="U40" s="14">
        <v>2392</v>
      </c>
      <c r="V40" s="17">
        <f t="shared" si="25"/>
        <v>24.23751139933124</v>
      </c>
      <c r="W40" s="34">
        <v>4136</v>
      </c>
      <c r="X40" s="16">
        <f t="shared" si="26"/>
        <v>23.438739657712794</v>
      </c>
      <c r="Y40" s="14">
        <v>2412</v>
      </c>
      <c r="Z40" s="98">
        <f t="shared" si="27"/>
        <v>25.285669357374989</v>
      </c>
      <c r="AA40" s="13">
        <v>7002</v>
      </c>
      <c r="AB40" s="16">
        <f t="shared" si="28"/>
        <v>20.435442446883027</v>
      </c>
      <c r="AC40" s="14">
        <v>4251</v>
      </c>
      <c r="AD40" s="17">
        <f t="shared" si="29"/>
        <v>20.928515163450179</v>
      </c>
    </row>
    <row r="41" spans="2:31" x14ac:dyDescent="0.25">
      <c r="B41" s="320" t="s">
        <v>58</v>
      </c>
      <c r="C41" s="200">
        <v>15640</v>
      </c>
      <c r="D41" s="203">
        <f t="shared" si="15"/>
        <v>14.483895464058824</v>
      </c>
      <c r="E41" s="201">
        <f t="shared" si="16"/>
        <v>8302</v>
      </c>
      <c r="F41" s="204">
        <f t="shared" si="17"/>
        <v>14.586151764850571</v>
      </c>
      <c r="G41" s="200">
        <v>1184</v>
      </c>
      <c r="H41" s="203">
        <f t="shared" si="18"/>
        <v>12.89198606271777</v>
      </c>
      <c r="I41" s="201">
        <v>531</v>
      </c>
      <c r="J41" s="336">
        <f t="shared" si="19"/>
        <v>12.285978713558539</v>
      </c>
      <c r="K41" s="200">
        <v>1705</v>
      </c>
      <c r="L41" s="203">
        <f t="shared" si="20"/>
        <v>13.436835053983765</v>
      </c>
      <c r="M41" s="201">
        <v>794</v>
      </c>
      <c r="N41" s="204">
        <f t="shared" si="21"/>
        <v>13.777546416796808</v>
      </c>
      <c r="O41" s="290">
        <v>2230</v>
      </c>
      <c r="P41" s="203">
        <f t="shared" si="22"/>
        <v>15.002691065662003</v>
      </c>
      <c r="Q41" s="201">
        <v>1089</v>
      </c>
      <c r="R41" s="336">
        <f t="shared" si="23"/>
        <v>15.31214848143982</v>
      </c>
      <c r="S41" s="200">
        <v>2688</v>
      </c>
      <c r="T41" s="203">
        <f t="shared" si="24"/>
        <v>13.902249806051202</v>
      </c>
      <c r="U41" s="201">
        <v>1394</v>
      </c>
      <c r="V41" s="204">
        <f t="shared" si="25"/>
        <v>14.125037997770798</v>
      </c>
      <c r="W41" s="290">
        <v>2602</v>
      </c>
      <c r="X41" s="203">
        <f t="shared" si="26"/>
        <v>14.745551399750651</v>
      </c>
      <c r="Y41" s="201">
        <v>1396</v>
      </c>
      <c r="Z41" s="336">
        <f t="shared" si="27"/>
        <v>14.634657720935108</v>
      </c>
      <c r="AA41" s="200">
        <v>5231</v>
      </c>
      <c r="AB41" s="203">
        <f t="shared" si="28"/>
        <v>15.266752276441746</v>
      </c>
      <c r="AC41" s="201">
        <v>3098</v>
      </c>
      <c r="AD41" s="204">
        <f t="shared" si="29"/>
        <v>15.252067743205986</v>
      </c>
    </row>
    <row r="42" spans="2:31" x14ac:dyDescent="0.25">
      <c r="B42" s="315" t="s">
        <v>59</v>
      </c>
      <c r="C42" s="13">
        <v>15518</v>
      </c>
      <c r="D42" s="16">
        <f t="shared" si="15"/>
        <v>14.370913670796984</v>
      </c>
      <c r="E42" s="14">
        <f t="shared" si="16"/>
        <v>7858</v>
      </c>
      <c r="F42" s="17">
        <f t="shared" si="17"/>
        <v>13.806068485689689</v>
      </c>
      <c r="G42" s="13">
        <v>1029</v>
      </c>
      <c r="H42" s="16">
        <f t="shared" si="18"/>
        <v>11.204268292682928</v>
      </c>
      <c r="I42" s="14">
        <v>502</v>
      </c>
      <c r="J42" s="98">
        <f t="shared" si="19"/>
        <v>11.614993058769087</v>
      </c>
      <c r="K42" s="13">
        <v>1393</v>
      </c>
      <c r="L42" s="16">
        <f t="shared" si="20"/>
        <v>10.978012451729844</v>
      </c>
      <c r="M42" s="14">
        <v>604</v>
      </c>
      <c r="N42" s="17">
        <f t="shared" si="21"/>
        <v>10.480652437966336</v>
      </c>
      <c r="O42" s="34">
        <v>2036</v>
      </c>
      <c r="P42" s="16">
        <f t="shared" si="22"/>
        <v>13.697524219590958</v>
      </c>
      <c r="Q42" s="14">
        <v>950</v>
      </c>
      <c r="R42" s="98">
        <f t="shared" si="23"/>
        <v>13.357705286839145</v>
      </c>
      <c r="S42" s="13">
        <v>2442</v>
      </c>
      <c r="T42" s="16">
        <f t="shared" si="24"/>
        <v>12.629945694336696</v>
      </c>
      <c r="U42" s="14">
        <v>1156</v>
      </c>
      <c r="V42" s="17">
        <f t="shared" si="25"/>
        <v>11.713446144492856</v>
      </c>
      <c r="W42" s="34">
        <v>2590</v>
      </c>
      <c r="X42" s="16">
        <f t="shared" si="26"/>
        <v>14.677547319505837</v>
      </c>
      <c r="Y42" s="14">
        <v>1302</v>
      </c>
      <c r="Z42" s="98">
        <f t="shared" si="27"/>
        <v>13.649229478981026</v>
      </c>
      <c r="AA42" s="13">
        <v>6028</v>
      </c>
      <c r="AB42" s="16">
        <f t="shared" si="28"/>
        <v>17.5928087788933</v>
      </c>
      <c r="AC42" s="14">
        <v>3344</v>
      </c>
      <c r="AD42" s="17">
        <f t="shared" si="29"/>
        <v>16.463174478140999</v>
      </c>
    </row>
    <row r="43" spans="2:31" x14ac:dyDescent="0.25">
      <c r="B43" s="356" t="s">
        <v>60</v>
      </c>
      <c r="C43" s="200">
        <v>9229</v>
      </c>
      <c r="D43" s="203">
        <f t="shared" si="15"/>
        <v>8.5467948361763995</v>
      </c>
      <c r="E43" s="201">
        <f t="shared" si="16"/>
        <v>3404</v>
      </c>
      <c r="F43" s="204">
        <f t="shared" si="17"/>
        <v>5.9806384735667724</v>
      </c>
      <c r="G43" s="200">
        <v>575</v>
      </c>
      <c r="H43" s="203">
        <f t="shared" si="18"/>
        <v>6.2608885017421603</v>
      </c>
      <c r="I43" s="201">
        <v>227</v>
      </c>
      <c r="J43" s="336">
        <f t="shared" si="19"/>
        <v>5.2521980564553443</v>
      </c>
      <c r="K43" s="200">
        <v>855</v>
      </c>
      <c r="L43" s="203">
        <f t="shared" si="20"/>
        <v>6.7381196311766098</v>
      </c>
      <c r="M43" s="201">
        <v>327</v>
      </c>
      <c r="N43" s="204">
        <f t="shared" si="21"/>
        <v>5.6741280583029674</v>
      </c>
      <c r="O43" s="290">
        <v>1242</v>
      </c>
      <c r="P43" s="203">
        <f t="shared" si="22"/>
        <v>8.3557588805166851</v>
      </c>
      <c r="Q43" s="201">
        <v>431</v>
      </c>
      <c r="R43" s="336">
        <f t="shared" si="23"/>
        <v>6.0601799775028118</v>
      </c>
      <c r="S43" s="200">
        <v>1593</v>
      </c>
      <c r="T43" s="203">
        <f t="shared" si="24"/>
        <v>8.2389449185415042</v>
      </c>
      <c r="U43" s="201">
        <v>572</v>
      </c>
      <c r="V43" s="204">
        <f t="shared" si="25"/>
        <v>5.7959266389705135</v>
      </c>
      <c r="W43" s="290">
        <v>1639</v>
      </c>
      <c r="X43" s="203">
        <f t="shared" si="26"/>
        <v>9.2882239601042738</v>
      </c>
      <c r="Y43" s="201">
        <v>541</v>
      </c>
      <c r="Z43" s="336">
        <f t="shared" si="27"/>
        <v>5.6714540308208408</v>
      </c>
      <c r="AA43" s="200">
        <v>3325</v>
      </c>
      <c r="AB43" s="203">
        <f t="shared" si="28"/>
        <v>9.7040625729628758</v>
      </c>
      <c r="AC43" s="201">
        <v>1306</v>
      </c>
      <c r="AD43" s="204">
        <f t="shared" si="29"/>
        <v>6.4296967309964552</v>
      </c>
    </row>
    <row r="44" spans="2:31" x14ac:dyDescent="0.25">
      <c r="B44" s="357" t="s">
        <v>61</v>
      </c>
      <c r="C44" s="80">
        <v>3199</v>
      </c>
      <c r="D44" s="16">
        <f t="shared" si="15"/>
        <v>2.9625307921690651</v>
      </c>
      <c r="E44" s="119">
        <f t="shared" si="16"/>
        <v>866</v>
      </c>
      <c r="F44" s="17">
        <f t="shared" si="17"/>
        <v>1.5215137832282095</v>
      </c>
      <c r="G44" s="13">
        <v>252</v>
      </c>
      <c r="H44" s="16">
        <f t="shared" si="18"/>
        <v>2.7439024390243905</v>
      </c>
      <c r="I44" s="119">
        <v>86</v>
      </c>
      <c r="J44" s="98">
        <f t="shared" si="19"/>
        <v>1.989819527996298</v>
      </c>
      <c r="K44" s="13">
        <v>473</v>
      </c>
      <c r="L44" s="16">
        <f t="shared" si="20"/>
        <v>3.727638111750335</v>
      </c>
      <c r="M44" s="14">
        <v>148</v>
      </c>
      <c r="N44" s="17">
        <f t="shared" si="21"/>
        <v>2.5681068887732086</v>
      </c>
      <c r="O44" s="34">
        <v>697</v>
      </c>
      <c r="P44" s="16">
        <f t="shared" si="22"/>
        <v>4.6891819160387511</v>
      </c>
      <c r="Q44" s="14">
        <v>257</v>
      </c>
      <c r="R44" s="98">
        <f t="shared" si="23"/>
        <v>3.6136107986501687</v>
      </c>
      <c r="S44" s="13">
        <v>603</v>
      </c>
      <c r="T44" s="16">
        <f t="shared" si="24"/>
        <v>3.1186966640806828</v>
      </c>
      <c r="U44" s="14">
        <v>121</v>
      </c>
      <c r="V44" s="17">
        <f t="shared" si="25"/>
        <v>1.2260614043976086</v>
      </c>
      <c r="W44" s="34">
        <v>502</v>
      </c>
      <c r="X44" s="16">
        <f t="shared" si="26"/>
        <v>2.8448373569080814</v>
      </c>
      <c r="Y44" s="14">
        <v>113</v>
      </c>
      <c r="Z44" s="98">
        <f t="shared" si="27"/>
        <v>1.1846105461788448</v>
      </c>
      <c r="AA44" s="13">
        <v>672</v>
      </c>
      <c r="AB44" s="16">
        <f t="shared" si="28"/>
        <v>1.9612421200093393</v>
      </c>
      <c r="AC44" s="14">
        <v>141</v>
      </c>
      <c r="AD44" s="17">
        <f t="shared" si="29"/>
        <v>0.69417093343836156</v>
      </c>
    </row>
    <row r="45" spans="2:31" ht="15.75" thickBot="1" x14ac:dyDescent="0.3">
      <c r="B45" s="358" t="s">
        <v>55</v>
      </c>
      <c r="C45" s="348">
        <v>19625</v>
      </c>
      <c r="D45" s="349">
        <f t="shared" si="15"/>
        <v>18.174325350521382</v>
      </c>
      <c r="E45" s="350">
        <f t="shared" si="16"/>
        <v>11717</v>
      </c>
      <c r="F45" s="351">
        <f t="shared" si="17"/>
        <v>20.586116625964124</v>
      </c>
      <c r="G45" s="352">
        <v>1741</v>
      </c>
      <c r="H45" s="349">
        <f t="shared" si="18"/>
        <v>18.956881533101047</v>
      </c>
      <c r="I45" s="350">
        <v>872</v>
      </c>
      <c r="J45" s="353">
        <f t="shared" si="19"/>
        <v>20.175844516427581</v>
      </c>
      <c r="K45" s="352">
        <v>2164</v>
      </c>
      <c r="L45" s="349">
        <f t="shared" si="20"/>
        <v>17.05414138229963</v>
      </c>
      <c r="M45" s="354">
        <v>1053</v>
      </c>
      <c r="N45" s="351">
        <f t="shared" si="21"/>
        <v>18.271733472149922</v>
      </c>
      <c r="O45" s="355">
        <v>1969</v>
      </c>
      <c r="P45" s="349">
        <f t="shared" si="22"/>
        <v>13.246770721205598</v>
      </c>
      <c r="Q45" s="354">
        <v>952</v>
      </c>
      <c r="R45" s="353">
        <f t="shared" si="23"/>
        <v>13.385826771653543</v>
      </c>
      <c r="S45" s="352">
        <v>3788</v>
      </c>
      <c r="T45" s="349">
        <f t="shared" si="24"/>
        <v>19.591414533229894</v>
      </c>
      <c r="U45" s="354">
        <v>2116</v>
      </c>
      <c r="V45" s="351">
        <f t="shared" si="25"/>
        <v>21.440875468639174</v>
      </c>
      <c r="W45" s="355">
        <v>3103</v>
      </c>
      <c r="X45" s="349">
        <f t="shared" si="26"/>
        <v>17.584721749971663</v>
      </c>
      <c r="Y45" s="354">
        <v>1860</v>
      </c>
      <c r="Z45" s="353">
        <f t="shared" si="27"/>
        <v>19.498899255687178</v>
      </c>
      <c r="AA45" s="352">
        <v>6860</v>
      </c>
      <c r="AB45" s="349">
        <f t="shared" si="28"/>
        <v>20.021013308428671</v>
      </c>
      <c r="AC45" s="354">
        <v>4864</v>
      </c>
      <c r="AD45" s="351">
        <f t="shared" si="29"/>
        <v>23.946435604568727</v>
      </c>
    </row>
    <row r="46" spans="2:31" x14ac:dyDescent="0.25">
      <c r="C46" s="446"/>
      <c r="D46" s="603"/>
      <c r="E46" s="446"/>
      <c r="F46" s="603"/>
      <c r="G46" s="446"/>
    </row>
    <row r="47" spans="2:31" x14ac:dyDescent="0.25">
      <c r="E47" s="603"/>
      <c r="I47" s="446"/>
    </row>
    <row r="48" spans="2:31" x14ac:dyDescent="0.25"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</row>
  </sheetData>
  <mergeCells count="72">
    <mergeCell ref="B4:B7"/>
    <mergeCell ref="C4:F5"/>
    <mergeCell ref="G4:AD4"/>
    <mergeCell ref="G5:J5"/>
    <mergeCell ref="K5:N5"/>
    <mergeCell ref="O5:R5"/>
    <mergeCell ref="S5:V5"/>
    <mergeCell ref="W5:Z5"/>
    <mergeCell ref="B9:AD9"/>
    <mergeCell ref="AA5:AD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O21:P21"/>
    <mergeCell ref="B19:B22"/>
    <mergeCell ref="C19:F20"/>
    <mergeCell ref="G19:AD19"/>
    <mergeCell ref="G20:J20"/>
    <mergeCell ref="K20:N20"/>
    <mergeCell ref="O20:R20"/>
    <mergeCell ref="S20:V20"/>
    <mergeCell ref="W20:Z20"/>
    <mergeCell ref="AA20:AD20"/>
    <mergeCell ref="C21:D21"/>
    <mergeCell ref="E21:F21"/>
    <mergeCell ref="G21:H21"/>
    <mergeCell ref="I21:J21"/>
    <mergeCell ref="K21:L21"/>
    <mergeCell ref="M21:N21"/>
    <mergeCell ref="AC21:AD21"/>
    <mergeCell ref="B24:AD24"/>
    <mergeCell ref="B33:B36"/>
    <mergeCell ref="C33:F34"/>
    <mergeCell ref="G33:AD33"/>
    <mergeCell ref="G34:J34"/>
    <mergeCell ref="K34:N34"/>
    <mergeCell ref="O34:R34"/>
    <mergeCell ref="S34:V34"/>
    <mergeCell ref="W34:Z34"/>
    <mergeCell ref="Q21:R21"/>
    <mergeCell ref="S21:T21"/>
    <mergeCell ref="U21:V21"/>
    <mergeCell ref="W21:X21"/>
    <mergeCell ref="Y21:Z21"/>
    <mergeCell ref="AA21:AB21"/>
    <mergeCell ref="B38:AD38"/>
    <mergeCell ref="AA34:AD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A35:AB35"/>
    <mergeCell ref="AC35:AD35"/>
  </mergeCells>
  <printOptions horizontalCentered="1"/>
  <pageMargins left="3.937007874015748E-2" right="0" top="0.74803149606299213" bottom="0.74803149606299213" header="0" footer="0"/>
  <pageSetup paperSize="9" scale="63" orientation="landscape" r:id="rId1"/>
  <ignoredErrors>
    <ignoredError sqref="K8 M8 O8 S8 Q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B1:F33"/>
  <sheetViews>
    <sheetView workbookViewId="0">
      <selection activeCell="B1" sqref="B1"/>
    </sheetView>
  </sheetViews>
  <sheetFormatPr defaultRowHeight="14.25" x14ac:dyDescent="0.2"/>
  <cols>
    <col min="1" max="1" width="2.28515625" style="1" customWidth="1"/>
    <col min="2" max="2" width="32.28515625" style="1" customWidth="1"/>
    <col min="3" max="3" width="14.7109375" style="1" customWidth="1"/>
    <col min="4" max="4" width="14.7109375" style="121" customWidth="1"/>
    <col min="5" max="5" width="14.7109375" style="1" customWidth="1"/>
    <col min="6" max="6" width="14.7109375" style="84" customWidth="1"/>
    <col min="7" max="16384" width="9.140625" style="1"/>
  </cols>
  <sheetData>
    <row r="1" spans="2:6" ht="15" x14ac:dyDescent="0.25">
      <c r="B1" s="9"/>
    </row>
    <row r="2" spans="2:6" ht="15" x14ac:dyDescent="0.25">
      <c r="B2" s="9" t="s">
        <v>302</v>
      </c>
    </row>
    <row r="3" spans="2:6" ht="15" x14ac:dyDescent="0.25">
      <c r="B3" s="9" t="s">
        <v>137</v>
      </c>
    </row>
    <row r="4" spans="2:6" ht="15.75" thickBot="1" x14ac:dyDescent="0.3">
      <c r="B4" s="9"/>
    </row>
    <row r="5" spans="2:6" s="44" customFormat="1" ht="30" customHeight="1" thickBot="1" x14ac:dyDescent="0.3">
      <c r="B5" s="61" t="s">
        <v>186</v>
      </c>
      <c r="C5" s="58" t="s">
        <v>100</v>
      </c>
      <c r="D5" s="58" t="s">
        <v>285</v>
      </c>
      <c r="E5" s="2" t="s">
        <v>120</v>
      </c>
      <c r="F5" s="359" t="s">
        <v>317</v>
      </c>
    </row>
    <row r="6" spans="2:6" ht="15" x14ac:dyDescent="0.2">
      <c r="B6" s="360" t="s">
        <v>14</v>
      </c>
      <c r="C6" s="361">
        <f>SUM(C9:C33)</f>
        <v>78005</v>
      </c>
      <c r="D6" s="362">
        <f>SUM(D9:D33)</f>
        <v>66901</v>
      </c>
      <c r="E6" s="362">
        <f>SUM(D6)-C6</f>
        <v>-11104</v>
      </c>
      <c r="F6" s="363">
        <f>E6/C6*100</f>
        <v>-14.234984936863022</v>
      </c>
    </row>
    <row r="7" spans="2:6" ht="30.75" thickBot="1" x14ac:dyDescent="0.25">
      <c r="B7" s="144" t="s">
        <v>122</v>
      </c>
      <c r="C7" s="141">
        <v>11339</v>
      </c>
      <c r="D7" s="142">
        <v>9879</v>
      </c>
      <c r="E7" s="142">
        <f>SUM(D7)-C7</f>
        <v>-1460</v>
      </c>
      <c r="F7" s="143">
        <f>E7/C7*100</f>
        <v>-12.875914983684627</v>
      </c>
    </row>
    <row r="8" spans="2:6" s="121" customFormat="1" ht="22.5" customHeight="1" thickBot="1" x14ac:dyDescent="0.25">
      <c r="B8" s="801" t="s">
        <v>187</v>
      </c>
      <c r="C8" s="802"/>
      <c r="D8" s="802"/>
      <c r="E8" s="802"/>
      <c r="F8" s="803"/>
    </row>
    <row r="9" spans="2:6" ht="13.5" customHeight="1" x14ac:dyDescent="0.2">
      <c r="B9" s="10" t="s">
        <v>15</v>
      </c>
      <c r="C9" s="11">
        <v>1074</v>
      </c>
      <c r="D9" s="41">
        <v>879</v>
      </c>
      <c r="E9" s="41">
        <f>SUM(D9)-C9</f>
        <v>-195</v>
      </c>
      <c r="F9" s="100">
        <f>E9/C9*100</f>
        <v>-18.156424581005588</v>
      </c>
    </row>
    <row r="10" spans="2:6" ht="15" customHeight="1" x14ac:dyDescent="0.2">
      <c r="B10" s="199" t="s">
        <v>16</v>
      </c>
      <c r="C10" s="201">
        <v>5499</v>
      </c>
      <c r="D10" s="364">
        <v>4852</v>
      </c>
      <c r="E10" s="364">
        <f t="shared" ref="E10:E33" si="0">SUM(D10)-C10</f>
        <v>-647</v>
      </c>
      <c r="F10" s="365">
        <f t="shared" ref="F10:F28" si="1">E10/C10*100</f>
        <v>-11.765775595562831</v>
      </c>
    </row>
    <row r="11" spans="2:6" ht="15" x14ac:dyDescent="0.2">
      <c r="B11" s="12" t="s">
        <v>17</v>
      </c>
      <c r="C11" s="14">
        <v>3892</v>
      </c>
      <c r="D11" s="42">
        <v>3229</v>
      </c>
      <c r="E11" s="42">
        <f t="shared" si="0"/>
        <v>-663</v>
      </c>
      <c r="F11" s="100">
        <f t="shared" si="1"/>
        <v>-17.034943473792392</v>
      </c>
    </row>
    <row r="12" spans="2:6" ht="17.25" customHeight="1" x14ac:dyDescent="0.2">
      <c r="B12" s="199" t="s">
        <v>18</v>
      </c>
      <c r="C12" s="201">
        <v>5124</v>
      </c>
      <c r="D12" s="364">
        <v>4722</v>
      </c>
      <c r="E12" s="364">
        <f t="shared" si="0"/>
        <v>-402</v>
      </c>
      <c r="F12" s="365">
        <f t="shared" si="1"/>
        <v>-7.8454332552693211</v>
      </c>
    </row>
    <row r="13" spans="2:6" ht="15" x14ac:dyDescent="0.2">
      <c r="B13" s="12" t="s">
        <v>19</v>
      </c>
      <c r="C13" s="14">
        <v>5626</v>
      </c>
      <c r="D13" s="42">
        <v>4819</v>
      </c>
      <c r="E13" s="42">
        <f t="shared" si="0"/>
        <v>-807</v>
      </c>
      <c r="F13" s="100">
        <f t="shared" si="1"/>
        <v>-14.344116601493068</v>
      </c>
    </row>
    <row r="14" spans="2:6" ht="16.5" customHeight="1" x14ac:dyDescent="0.2">
      <c r="B14" s="199" t="s">
        <v>20</v>
      </c>
      <c r="C14" s="201">
        <v>2752</v>
      </c>
      <c r="D14" s="364">
        <v>2281</v>
      </c>
      <c r="E14" s="364">
        <f t="shared" si="0"/>
        <v>-471</v>
      </c>
      <c r="F14" s="365">
        <f t="shared" si="1"/>
        <v>-17.114825581395348</v>
      </c>
    </row>
    <row r="15" spans="2:6" ht="18" customHeight="1" x14ac:dyDescent="0.2">
      <c r="B15" s="12" t="s">
        <v>21</v>
      </c>
      <c r="C15" s="14">
        <v>4536</v>
      </c>
      <c r="D15" s="42">
        <v>3644</v>
      </c>
      <c r="E15" s="42">
        <f t="shared" si="0"/>
        <v>-892</v>
      </c>
      <c r="F15" s="100">
        <f t="shared" si="1"/>
        <v>-19.664902998236329</v>
      </c>
    </row>
    <row r="16" spans="2:6" ht="15" x14ac:dyDescent="0.2">
      <c r="B16" s="199" t="s">
        <v>22</v>
      </c>
      <c r="C16" s="201">
        <v>2087</v>
      </c>
      <c r="D16" s="364">
        <v>1668</v>
      </c>
      <c r="E16" s="364">
        <f t="shared" si="0"/>
        <v>-419</v>
      </c>
      <c r="F16" s="365">
        <f t="shared" si="1"/>
        <v>-20.07666506947772</v>
      </c>
    </row>
    <row r="17" spans="2:6" ht="15" x14ac:dyDescent="0.2">
      <c r="B17" s="12" t="s">
        <v>23</v>
      </c>
      <c r="C17" s="14">
        <v>3595</v>
      </c>
      <c r="D17" s="42">
        <v>3228</v>
      </c>
      <c r="E17" s="42">
        <f t="shared" si="0"/>
        <v>-367</v>
      </c>
      <c r="F17" s="100">
        <f t="shared" si="1"/>
        <v>-10.208623087621698</v>
      </c>
    </row>
    <row r="18" spans="2:6" ht="15.75" customHeight="1" x14ac:dyDescent="0.2">
      <c r="B18" s="199" t="s">
        <v>24</v>
      </c>
      <c r="C18" s="201">
        <v>2216</v>
      </c>
      <c r="D18" s="364">
        <v>1754</v>
      </c>
      <c r="E18" s="364">
        <f t="shared" si="0"/>
        <v>-462</v>
      </c>
      <c r="F18" s="365">
        <f t="shared" si="1"/>
        <v>-20.848375451263536</v>
      </c>
    </row>
    <row r="19" spans="2:6" ht="15" x14ac:dyDescent="0.2">
      <c r="B19" s="12" t="s">
        <v>25</v>
      </c>
      <c r="C19" s="14">
        <v>3790</v>
      </c>
      <c r="D19" s="42">
        <v>3184</v>
      </c>
      <c r="E19" s="42">
        <f t="shared" si="0"/>
        <v>-606</v>
      </c>
      <c r="F19" s="100">
        <f t="shared" si="1"/>
        <v>-15.989445910290238</v>
      </c>
    </row>
    <row r="20" spans="2:6" ht="15" x14ac:dyDescent="0.2">
      <c r="B20" s="199" t="s">
        <v>26</v>
      </c>
      <c r="C20" s="201">
        <v>3745</v>
      </c>
      <c r="D20" s="364">
        <v>2867</v>
      </c>
      <c r="E20" s="364">
        <f t="shared" si="0"/>
        <v>-878</v>
      </c>
      <c r="F20" s="365">
        <f t="shared" si="1"/>
        <v>-23.444592790387183</v>
      </c>
    </row>
    <row r="21" spans="2:6" ht="15" x14ac:dyDescent="0.2">
      <c r="B21" s="12" t="s">
        <v>27</v>
      </c>
      <c r="C21" s="14">
        <v>3082</v>
      </c>
      <c r="D21" s="42">
        <v>2607</v>
      </c>
      <c r="E21" s="42">
        <f t="shared" si="0"/>
        <v>-475</v>
      </c>
      <c r="F21" s="100">
        <f t="shared" si="1"/>
        <v>-15.412070084360805</v>
      </c>
    </row>
    <row r="22" spans="2:6" ht="15" x14ac:dyDescent="0.25">
      <c r="B22" s="205" t="s">
        <v>28</v>
      </c>
      <c r="C22" s="201">
        <v>5036</v>
      </c>
      <c r="D22" s="364">
        <v>4628</v>
      </c>
      <c r="E22" s="364">
        <f t="shared" si="0"/>
        <v>-408</v>
      </c>
      <c r="F22" s="365">
        <f t="shared" si="1"/>
        <v>-8.1016679904686271</v>
      </c>
    </row>
    <row r="23" spans="2:6" ht="15" x14ac:dyDescent="0.25">
      <c r="B23" s="18" t="s">
        <v>29</v>
      </c>
      <c r="C23" s="14">
        <v>4246</v>
      </c>
      <c r="D23" s="42">
        <v>3737</v>
      </c>
      <c r="E23" s="42">
        <f t="shared" si="0"/>
        <v>-509</v>
      </c>
      <c r="F23" s="100">
        <f t="shared" si="1"/>
        <v>-11.987753179463025</v>
      </c>
    </row>
    <row r="24" spans="2:6" ht="15" x14ac:dyDescent="0.25">
      <c r="B24" s="205" t="s">
        <v>30</v>
      </c>
      <c r="C24" s="201">
        <v>3549</v>
      </c>
      <c r="D24" s="364">
        <v>3410</v>
      </c>
      <c r="E24" s="364">
        <f t="shared" si="0"/>
        <v>-139</v>
      </c>
      <c r="F24" s="365">
        <f t="shared" si="1"/>
        <v>-3.9165962242885319</v>
      </c>
    </row>
    <row r="25" spans="2:6" ht="15" x14ac:dyDescent="0.25">
      <c r="B25" s="18" t="s">
        <v>31</v>
      </c>
      <c r="C25" s="14">
        <v>7296</v>
      </c>
      <c r="D25" s="42">
        <v>6214</v>
      </c>
      <c r="E25" s="42">
        <f t="shared" si="0"/>
        <v>-1082</v>
      </c>
      <c r="F25" s="100">
        <f t="shared" si="1"/>
        <v>-14.830043859649123</v>
      </c>
    </row>
    <row r="26" spans="2:6" ht="15" x14ac:dyDescent="0.25">
      <c r="B26" s="205" t="s">
        <v>32</v>
      </c>
      <c r="C26" s="201">
        <v>2332</v>
      </c>
      <c r="D26" s="364">
        <v>1991</v>
      </c>
      <c r="E26" s="364">
        <f t="shared" si="0"/>
        <v>-341</v>
      </c>
      <c r="F26" s="365">
        <f t="shared" si="1"/>
        <v>-14.622641509433961</v>
      </c>
    </row>
    <row r="27" spans="2:6" ht="15" x14ac:dyDescent="0.25">
      <c r="B27" s="18" t="s">
        <v>33</v>
      </c>
      <c r="C27" s="14">
        <v>1742</v>
      </c>
      <c r="D27" s="42">
        <v>1405</v>
      </c>
      <c r="E27" s="42">
        <f t="shared" si="0"/>
        <v>-337</v>
      </c>
      <c r="F27" s="100">
        <f t="shared" si="1"/>
        <v>-19.345579793340985</v>
      </c>
    </row>
    <row r="28" spans="2:6" ht="15" x14ac:dyDescent="0.25">
      <c r="B28" s="205" t="s">
        <v>34</v>
      </c>
      <c r="C28" s="201">
        <v>4791</v>
      </c>
      <c r="D28" s="364">
        <v>4058</v>
      </c>
      <c r="E28" s="364">
        <f t="shared" si="0"/>
        <v>-733</v>
      </c>
      <c r="F28" s="365">
        <f t="shared" si="1"/>
        <v>-15.299519933208098</v>
      </c>
    </row>
    <row r="29" spans="2:6" ht="15" x14ac:dyDescent="0.25">
      <c r="B29" s="18" t="s">
        <v>35</v>
      </c>
      <c r="C29" s="14">
        <v>1995</v>
      </c>
      <c r="D29" s="42">
        <v>1724</v>
      </c>
      <c r="E29" s="42">
        <f>SUM(D29)-C29</f>
        <v>-271</v>
      </c>
      <c r="F29" s="100">
        <f>E29/C29*100</f>
        <v>-13.583959899749374</v>
      </c>
    </row>
    <row r="30" spans="2:6" ht="15" x14ac:dyDescent="0.25">
      <c r="B30" s="205" t="s">
        <v>36</v>
      </c>
      <c r="C30" s="201">
        <v>0</v>
      </c>
      <c r="D30" s="364">
        <v>0</v>
      </c>
      <c r="E30" s="364">
        <f t="shared" si="0"/>
        <v>0</v>
      </c>
      <c r="F30" s="521" t="s">
        <v>121</v>
      </c>
    </row>
    <row r="31" spans="2:6" ht="15" x14ac:dyDescent="0.25">
      <c r="B31" s="18" t="s">
        <v>37</v>
      </c>
      <c r="C31" s="14">
        <v>0</v>
      </c>
      <c r="D31" s="42">
        <v>0</v>
      </c>
      <c r="E31" s="42">
        <f t="shared" si="0"/>
        <v>0</v>
      </c>
      <c r="F31" s="522" t="s">
        <v>121</v>
      </c>
    </row>
    <row r="32" spans="2:6" ht="15" x14ac:dyDescent="0.25">
      <c r="B32" s="205" t="s">
        <v>38</v>
      </c>
      <c r="C32" s="201">
        <v>0</v>
      </c>
      <c r="D32" s="364">
        <v>0</v>
      </c>
      <c r="E32" s="364">
        <f t="shared" si="0"/>
        <v>0</v>
      </c>
      <c r="F32" s="521" t="s">
        <v>121</v>
      </c>
    </row>
    <row r="33" spans="2:6" ht="15.75" thickBot="1" x14ac:dyDescent="0.3">
      <c r="B33" s="19" t="s">
        <v>39</v>
      </c>
      <c r="C33" s="21">
        <v>0</v>
      </c>
      <c r="D33" s="43">
        <v>0</v>
      </c>
      <c r="E33" s="43">
        <f t="shared" si="0"/>
        <v>0</v>
      </c>
      <c r="F33" s="523" t="s">
        <v>121</v>
      </c>
    </row>
  </sheetData>
  <mergeCells count="1">
    <mergeCell ref="B8:F8"/>
  </mergeCells>
  <printOptions horizontalCentered="1"/>
  <pageMargins left="0.31496062992125984" right="0" top="0.74803149606299213" bottom="0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20"/>
  <sheetViews>
    <sheetView zoomScale="130" zoomScaleNormal="130" workbookViewId="0">
      <selection activeCell="B1" sqref="B1"/>
    </sheetView>
  </sheetViews>
  <sheetFormatPr defaultRowHeight="14.25" x14ac:dyDescent="0.2"/>
  <cols>
    <col min="1" max="1" width="2.140625" style="1" customWidth="1"/>
    <col min="2" max="2" width="36.7109375" style="115" customWidth="1"/>
    <col min="3" max="3" width="9.7109375" style="1" customWidth="1"/>
    <col min="4" max="4" width="6" style="1" customWidth="1"/>
    <col min="5" max="5" width="10.85546875" style="1" customWidth="1"/>
    <col min="6" max="6" width="6.140625" style="1" customWidth="1"/>
    <col min="7" max="7" width="9.7109375" style="1" customWidth="1"/>
    <col min="8" max="8" width="5.85546875" style="1" customWidth="1"/>
    <col min="9" max="9" width="10.5703125" style="1" customWidth="1"/>
    <col min="10" max="10" width="5.7109375" style="1" customWidth="1"/>
    <col min="11" max="11" width="9.42578125" style="84" customWidth="1"/>
    <col min="12" max="12" width="6" style="84" customWidth="1"/>
    <col min="13" max="13" width="10.140625" style="84" customWidth="1"/>
    <col min="14" max="14" width="6" style="84" customWidth="1"/>
    <col min="15" max="15" width="3.28515625" style="1" customWidth="1"/>
    <col min="16" max="16384" width="9.140625" style="1"/>
  </cols>
  <sheetData>
    <row r="1" spans="1:15" ht="12.75" customHeight="1" x14ac:dyDescent="0.25">
      <c r="A1" s="9"/>
      <c r="B1" s="112"/>
      <c r="C1" s="9"/>
      <c r="D1" s="9"/>
      <c r="E1" s="9"/>
      <c r="F1" s="9"/>
      <c r="G1" s="9"/>
      <c r="H1" s="9"/>
      <c r="I1" s="9"/>
      <c r="J1" s="9"/>
      <c r="K1" s="101"/>
      <c r="L1" s="101"/>
      <c r="M1" s="101"/>
      <c r="N1" s="101"/>
      <c r="O1" s="9"/>
    </row>
    <row r="2" spans="1:15" ht="17.25" customHeight="1" x14ac:dyDescent="0.25">
      <c r="A2" s="124"/>
      <c r="B2" s="804" t="s">
        <v>327</v>
      </c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9"/>
    </row>
    <row r="3" spans="1:15" ht="13.5" customHeight="1" x14ac:dyDescent="0.25">
      <c r="A3" s="124"/>
      <c r="B3" s="804" t="s">
        <v>104</v>
      </c>
      <c r="C3" s="804"/>
      <c r="D3" s="102"/>
      <c r="E3" s="102"/>
      <c r="F3" s="102"/>
      <c r="G3" s="124"/>
      <c r="H3" s="124"/>
      <c r="I3" s="124"/>
      <c r="J3" s="124"/>
      <c r="K3" s="125"/>
      <c r="L3" s="125"/>
      <c r="M3" s="125"/>
      <c r="N3" s="125"/>
      <c r="O3" s="9"/>
    </row>
    <row r="4" spans="1:15" ht="11.25" customHeight="1" thickBot="1" x14ac:dyDescent="0.3">
      <c r="B4" s="113"/>
      <c r="C4" s="102"/>
      <c r="D4" s="102"/>
      <c r="E4" s="102"/>
      <c r="F4" s="102"/>
      <c r="G4" s="9"/>
      <c r="H4" s="9"/>
      <c r="I4" s="9"/>
      <c r="J4" s="9"/>
      <c r="K4" s="101"/>
      <c r="L4" s="101"/>
      <c r="M4" s="101"/>
      <c r="N4" s="101"/>
      <c r="O4" s="9"/>
    </row>
    <row r="5" spans="1:15" ht="15" x14ac:dyDescent="0.25">
      <c r="B5" s="819" t="s">
        <v>177</v>
      </c>
      <c r="C5" s="810" t="s">
        <v>100</v>
      </c>
      <c r="D5" s="811"/>
      <c r="E5" s="811"/>
      <c r="F5" s="812"/>
      <c r="G5" s="808" t="s">
        <v>285</v>
      </c>
      <c r="H5" s="806"/>
      <c r="I5" s="806"/>
      <c r="J5" s="809"/>
      <c r="K5" s="805" t="s">
        <v>101</v>
      </c>
      <c r="L5" s="806"/>
      <c r="M5" s="806"/>
      <c r="N5" s="766"/>
      <c r="O5" s="9"/>
    </row>
    <row r="6" spans="1:15" ht="30.75" customHeight="1" x14ac:dyDescent="0.25">
      <c r="B6" s="820"/>
      <c r="C6" s="813" t="s">
        <v>2</v>
      </c>
      <c r="D6" s="814"/>
      <c r="E6" s="815" t="s">
        <v>131</v>
      </c>
      <c r="F6" s="816"/>
      <c r="G6" s="817" t="s">
        <v>2</v>
      </c>
      <c r="H6" s="814"/>
      <c r="I6" s="815" t="s">
        <v>131</v>
      </c>
      <c r="J6" s="818"/>
      <c r="K6" s="813" t="s">
        <v>2</v>
      </c>
      <c r="L6" s="814"/>
      <c r="M6" s="815" t="s">
        <v>131</v>
      </c>
      <c r="N6" s="816"/>
      <c r="O6" s="9"/>
    </row>
    <row r="7" spans="1:15" s="121" customFormat="1" ht="18.75" customHeight="1" thickBot="1" x14ac:dyDescent="0.3">
      <c r="B7" s="821"/>
      <c r="C7" s="103" t="s">
        <v>111</v>
      </c>
      <c r="D7" s="110" t="s">
        <v>145</v>
      </c>
      <c r="E7" s="171" t="s">
        <v>111</v>
      </c>
      <c r="F7" s="111" t="s">
        <v>145</v>
      </c>
      <c r="G7" s="178" t="s">
        <v>111</v>
      </c>
      <c r="H7" s="110" t="s">
        <v>145</v>
      </c>
      <c r="I7" s="171" t="s">
        <v>111</v>
      </c>
      <c r="J7" s="179" t="s">
        <v>145</v>
      </c>
      <c r="K7" s="103" t="s">
        <v>111</v>
      </c>
      <c r="L7" s="110" t="s">
        <v>145</v>
      </c>
      <c r="M7" s="171" t="s">
        <v>111</v>
      </c>
      <c r="N7" s="111" t="s">
        <v>145</v>
      </c>
      <c r="O7" s="9"/>
    </row>
    <row r="8" spans="1:15" s="121" customFormat="1" ht="18.75" customHeight="1" thickBot="1" x14ac:dyDescent="0.3">
      <c r="B8" s="611" t="s">
        <v>357</v>
      </c>
      <c r="C8" s="612">
        <v>123514</v>
      </c>
      <c r="D8" s="613" t="s">
        <v>121</v>
      </c>
      <c r="E8" s="614">
        <v>63579</v>
      </c>
      <c r="F8" s="616" t="s">
        <v>121</v>
      </c>
      <c r="G8" s="615">
        <v>107982</v>
      </c>
      <c r="H8" s="613" t="s">
        <v>121</v>
      </c>
      <c r="I8" s="614">
        <v>56917</v>
      </c>
      <c r="J8" s="617" t="s">
        <v>121</v>
      </c>
      <c r="K8" s="612">
        <f>G8-C8</f>
        <v>-15532</v>
      </c>
      <c r="L8" s="618" t="s">
        <v>121</v>
      </c>
      <c r="M8" s="614">
        <f>I8-E8</f>
        <v>-6662</v>
      </c>
      <c r="N8" s="619" t="s">
        <v>121</v>
      </c>
      <c r="O8" s="9"/>
    </row>
    <row r="9" spans="1:15" ht="34.5" customHeight="1" thickBot="1" x14ac:dyDescent="0.3">
      <c r="B9" s="172" t="s">
        <v>356</v>
      </c>
      <c r="C9" s="173">
        <v>110891</v>
      </c>
      <c r="D9" s="174">
        <v>100</v>
      </c>
      <c r="E9" s="175">
        <v>58148</v>
      </c>
      <c r="F9" s="176">
        <v>100</v>
      </c>
      <c r="G9" s="173">
        <v>96923</v>
      </c>
      <c r="H9" s="174">
        <v>100</v>
      </c>
      <c r="I9" s="175">
        <v>52042</v>
      </c>
      <c r="J9" s="177">
        <v>100</v>
      </c>
      <c r="K9" s="327">
        <f>G9-C9</f>
        <v>-13968</v>
      </c>
      <c r="L9" s="328">
        <f>K9/C9*100</f>
        <v>-12.596152979051499</v>
      </c>
      <c r="M9" s="329">
        <f>I9-E9</f>
        <v>-6106</v>
      </c>
      <c r="N9" s="330">
        <f t="shared" ref="N9:N17" si="0">M9/E9*100</f>
        <v>-10.500791084818051</v>
      </c>
      <c r="O9" s="9"/>
    </row>
    <row r="10" spans="1:15" ht="15" x14ac:dyDescent="0.25">
      <c r="B10" s="474" t="s">
        <v>123</v>
      </c>
      <c r="C10" s="104">
        <v>42524</v>
      </c>
      <c r="D10" s="484">
        <f>SUM(C10*100/C9)</f>
        <v>38.347566529294532</v>
      </c>
      <c r="E10" s="107">
        <v>22727</v>
      </c>
      <c r="F10" s="484">
        <f>SUM(E10*100/E9)</f>
        <v>39.084749260507671</v>
      </c>
      <c r="G10" s="104">
        <v>33079</v>
      </c>
      <c r="H10" s="117">
        <f>SUM(G10*100/G9)</f>
        <v>34.129154070757203</v>
      </c>
      <c r="I10" s="107">
        <v>18288</v>
      </c>
      <c r="J10" s="118">
        <f>SUM(I10*100/I9)</f>
        <v>35.140847776795667</v>
      </c>
      <c r="K10" s="120">
        <f>G10-C10</f>
        <v>-9445</v>
      </c>
      <c r="L10" s="484">
        <f>K10/C10*100</f>
        <v>-22.210986736901514</v>
      </c>
      <c r="M10" s="116">
        <f>I10-E10</f>
        <v>-4439</v>
      </c>
      <c r="N10" s="483">
        <f t="shared" si="0"/>
        <v>-19.531834382012583</v>
      </c>
      <c r="O10" s="9"/>
    </row>
    <row r="11" spans="1:15" ht="15" x14ac:dyDescent="0.25">
      <c r="A11" s="1" t="s">
        <v>124</v>
      </c>
      <c r="B11" s="475" t="s">
        <v>139</v>
      </c>
      <c r="C11" s="366">
        <v>21884</v>
      </c>
      <c r="D11" s="367">
        <f>SUM(C11*100/C9)</f>
        <v>19.734694429665165</v>
      </c>
      <c r="E11" s="368">
        <v>10785</v>
      </c>
      <c r="F11" s="367">
        <f>SUM(E11*100/E9)</f>
        <v>18.547499484075118</v>
      </c>
      <c r="G11" s="366">
        <v>15917</v>
      </c>
      <c r="H11" s="367">
        <f>SUM(G11*100/G9)</f>
        <v>16.42231462088462</v>
      </c>
      <c r="I11" s="368">
        <v>8015</v>
      </c>
      <c r="J11" s="369">
        <f>SUM(I11*100/I9)</f>
        <v>15.401022251258599</v>
      </c>
      <c r="K11" s="200">
        <f>G11-C11</f>
        <v>-5967</v>
      </c>
      <c r="L11" s="203">
        <f>K11/C11*100</f>
        <v>-27.266496070188268</v>
      </c>
      <c r="M11" s="201">
        <f>I11-E11</f>
        <v>-2770</v>
      </c>
      <c r="N11" s="204">
        <f>M11/E11*100</f>
        <v>-25.683820120537781</v>
      </c>
      <c r="O11" s="9"/>
    </row>
    <row r="12" spans="1:15" ht="15" x14ac:dyDescent="0.25">
      <c r="B12" s="476" t="s">
        <v>125</v>
      </c>
      <c r="C12" s="105">
        <v>74688</v>
      </c>
      <c r="D12" s="117">
        <f>SUM(C12*100/C9)</f>
        <v>67.35262555121696</v>
      </c>
      <c r="E12" s="108">
        <v>41123</v>
      </c>
      <c r="F12" s="117">
        <f>SUM(E12*100/E9)</f>
        <v>70.721262984109515</v>
      </c>
      <c r="G12" s="105">
        <v>67831</v>
      </c>
      <c r="H12" s="117">
        <f>SUM(G12*100/G9)</f>
        <v>69.984420622556044</v>
      </c>
      <c r="I12" s="108">
        <v>37825</v>
      </c>
      <c r="J12" s="118">
        <f>SUM(I12*100/I9)</f>
        <v>72.681680181391954</v>
      </c>
      <c r="K12" s="13">
        <f>G12-C12</f>
        <v>-6857</v>
      </c>
      <c r="L12" s="16">
        <f>K12/C12*100</f>
        <v>-9.180859040274207</v>
      </c>
      <c r="M12" s="14">
        <f>I12-E12</f>
        <v>-3298</v>
      </c>
      <c r="N12" s="17">
        <f>M12/E12*100</f>
        <v>-8.0198429102935087</v>
      </c>
      <c r="O12" s="603"/>
    </row>
    <row r="13" spans="1:15" ht="15" x14ac:dyDescent="0.25">
      <c r="B13" s="477" t="s">
        <v>126</v>
      </c>
      <c r="C13" s="366">
        <v>27449</v>
      </c>
      <c r="D13" s="367">
        <f>SUM(C13*100/C9)</f>
        <v>24.7531359623414</v>
      </c>
      <c r="E13" s="368">
        <v>10777</v>
      </c>
      <c r="F13" s="367">
        <f>SUM(E13*100/E9)</f>
        <v>18.533741487239457</v>
      </c>
      <c r="G13" s="366">
        <v>25530</v>
      </c>
      <c r="H13" s="367">
        <f>SUM(G13*100/G9)</f>
        <v>26.340497095632614</v>
      </c>
      <c r="I13" s="368">
        <v>10114</v>
      </c>
      <c r="J13" s="369">
        <f>SUM(I13*100/I9)</f>
        <v>19.434303062910725</v>
      </c>
      <c r="K13" s="200">
        <f t="shared" ref="K13:K17" si="1">G13-C13</f>
        <v>-1919</v>
      </c>
      <c r="L13" s="203">
        <f t="shared" ref="L13:L17" si="2">K13/C13*100</f>
        <v>-6.991147218477904</v>
      </c>
      <c r="M13" s="201">
        <f t="shared" ref="M13:M16" si="3">I13-E13</f>
        <v>-663</v>
      </c>
      <c r="N13" s="204">
        <f t="shared" si="0"/>
        <v>-6.1519903498190596</v>
      </c>
      <c r="O13" s="9"/>
    </row>
    <row r="14" spans="1:15" ht="30" x14ac:dyDescent="0.25">
      <c r="B14" s="476" t="s">
        <v>127</v>
      </c>
      <c r="C14" s="106">
        <v>3175</v>
      </c>
      <c r="D14" s="484">
        <f>SUM(C14*100/C9)</f>
        <v>2.863171943620312</v>
      </c>
      <c r="E14" s="109">
        <v>1956</v>
      </c>
      <c r="F14" s="484">
        <f>SUM(E14*100/E9)</f>
        <v>3.363830226319048</v>
      </c>
      <c r="G14" s="106">
        <v>2186</v>
      </c>
      <c r="H14" s="117">
        <f>SUM(G14*100/G9)</f>
        <v>2.2553986153957264</v>
      </c>
      <c r="I14" s="109">
        <v>1321</v>
      </c>
      <c r="J14" s="118">
        <f>SUM(I14*100/I9)</f>
        <v>2.538334422197456</v>
      </c>
      <c r="K14" s="120">
        <f t="shared" si="1"/>
        <v>-989</v>
      </c>
      <c r="L14" s="484">
        <f t="shared" si="2"/>
        <v>-31.1496062992126</v>
      </c>
      <c r="M14" s="116">
        <f t="shared" si="3"/>
        <v>-635</v>
      </c>
      <c r="N14" s="483">
        <f t="shared" si="0"/>
        <v>-32.464212678936605</v>
      </c>
      <c r="O14" s="9"/>
    </row>
    <row r="15" spans="1:15" ht="30" x14ac:dyDescent="0.25">
      <c r="B15" s="477" t="s">
        <v>128</v>
      </c>
      <c r="C15" s="366">
        <v>19273</v>
      </c>
      <c r="D15" s="485">
        <f>SUM(C15*100/C9)</f>
        <v>17.380130037604495</v>
      </c>
      <c r="E15" s="368">
        <v>14979</v>
      </c>
      <c r="F15" s="485">
        <f>SUM(E15*100/E9)</f>
        <v>25.760129325170254</v>
      </c>
      <c r="G15" s="366">
        <v>18476</v>
      </c>
      <c r="H15" s="367">
        <f>SUM(G15*100/G9)</f>
        <v>19.062554811551436</v>
      </c>
      <c r="I15" s="368">
        <v>14860</v>
      </c>
      <c r="J15" s="369">
        <f>SUM(I15*100/I9)</f>
        <v>28.553860343568655</v>
      </c>
      <c r="K15" s="371">
        <f t="shared" si="1"/>
        <v>-797</v>
      </c>
      <c r="L15" s="485">
        <f t="shared" si="2"/>
        <v>-4.1353188398277378</v>
      </c>
      <c r="M15" s="370">
        <f t="shared" si="3"/>
        <v>-119</v>
      </c>
      <c r="N15" s="486">
        <f t="shared" si="0"/>
        <v>-0.79444555711329201</v>
      </c>
      <c r="O15" s="9"/>
    </row>
    <row r="16" spans="1:15" ht="30" x14ac:dyDescent="0.25">
      <c r="B16" s="476" t="s">
        <v>129</v>
      </c>
      <c r="C16" s="105">
        <v>154</v>
      </c>
      <c r="D16" s="484">
        <f>SUM(C16*100/C9)</f>
        <v>0.13887511159607183</v>
      </c>
      <c r="E16" s="108">
        <v>88</v>
      </c>
      <c r="F16" s="484">
        <f>SUM(E16*100/E9)</f>
        <v>0.151337965192268</v>
      </c>
      <c r="G16" s="105">
        <v>153</v>
      </c>
      <c r="H16" s="117">
        <f>SUM(G16*100/G9)</f>
        <v>0.15785726814068901</v>
      </c>
      <c r="I16" s="108">
        <v>91</v>
      </c>
      <c r="J16" s="118">
        <f>SUM(I16*100/I9)</f>
        <v>0.17485876791821989</v>
      </c>
      <c r="K16" s="120">
        <f t="shared" si="1"/>
        <v>-1</v>
      </c>
      <c r="L16" s="484">
        <f t="shared" si="2"/>
        <v>-0.64935064935064934</v>
      </c>
      <c r="M16" s="116">
        <f t="shared" si="3"/>
        <v>3</v>
      </c>
      <c r="N16" s="483">
        <f t="shared" si="0"/>
        <v>3.4090909090909087</v>
      </c>
      <c r="O16" s="9"/>
    </row>
    <row r="17" spans="2:15" ht="15.75" thickBot="1" x14ac:dyDescent="0.3">
      <c r="B17" s="478" t="s">
        <v>79</v>
      </c>
      <c r="C17" s="479">
        <v>5652</v>
      </c>
      <c r="D17" s="480">
        <f>SUM(C17*100/C9)</f>
        <v>5.0968969528636228</v>
      </c>
      <c r="E17" s="481">
        <v>2715</v>
      </c>
      <c r="F17" s="480">
        <f>SUM(E17*100/E9)</f>
        <v>4.6691201761023597</v>
      </c>
      <c r="G17" s="479">
        <v>5006</v>
      </c>
      <c r="H17" s="480">
        <f>SUM(G17*100/G9)</f>
        <v>5.1649247340672488</v>
      </c>
      <c r="I17" s="481">
        <v>2440</v>
      </c>
      <c r="J17" s="482">
        <f>SUM(I17*100/I9)</f>
        <v>4.6885208101149072</v>
      </c>
      <c r="K17" s="232">
        <f t="shared" si="1"/>
        <v>-646</v>
      </c>
      <c r="L17" s="343">
        <f t="shared" si="2"/>
        <v>-11.429582448690729</v>
      </c>
      <c r="M17" s="344">
        <f>I17-E17</f>
        <v>-275</v>
      </c>
      <c r="N17" s="345">
        <f t="shared" si="0"/>
        <v>-10.128913443830571</v>
      </c>
      <c r="O17" s="9"/>
    </row>
    <row r="18" spans="2:15" s="121" customFormat="1" ht="9.75" customHeight="1" x14ac:dyDescent="0.25">
      <c r="B18" s="431"/>
      <c r="C18" s="432"/>
      <c r="D18" s="433"/>
      <c r="E18" s="432"/>
      <c r="F18" s="433"/>
      <c r="G18" s="432"/>
      <c r="H18" s="434"/>
      <c r="I18" s="432"/>
      <c r="J18" s="434"/>
      <c r="K18" s="434"/>
      <c r="L18" s="434"/>
      <c r="M18" s="434"/>
      <c r="N18" s="434"/>
    </row>
    <row r="19" spans="2:15" ht="24" customHeight="1" x14ac:dyDescent="0.2">
      <c r="B19" s="807"/>
      <c r="C19" s="807"/>
      <c r="D19" s="807"/>
      <c r="E19" s="807"/>
      <c r="F19" s="807"/>
      <c r="G19" s="807"/>
      <c r="H19" s="807"/>
      <c r="I19" s="807"/>
      <c r="J19" s="807"/>
      <c r="K19" s="807"/>
      <c r="L19" s="807"/>
      <c r="M19" s="807"/>
      <c r="N19" s="807"/>
    </row>
    <row r="20" spans="2:15" ht="15" x14ac:dyDescent="0.25">
      <c r="B20" s="114"/>
      <c r="C20" s="102"/>
      <c r="D20" s="102"/>
      <c r="E20" s="102"/>
      <c r="F20" s="102"/>
      <c r="G20" s="9"/>
      <c r="H20" s="9"/>
      <c r="I20" s="9"/>
      <c r="J20" s="9"/>
      <c r="K20" s="101"/>
      <c r="L20" s="101"/>
      <c r="M20" s="101"/>
    </row>
  </sheetData>
  <mergeCells count="13">
    <mergeCell ref="B2:N2"/>
    <mergeCell ref="K5:N5"/>
    <mergeCell ref="B19:N19"/>
    <mergeCell ref="G5:J5"/>
    <mergeCell ref="C5:F5"/>
    <mergeCell ref="B3:C3"/>
    <mergeCell ref="C6:D6"/>
    <mergeCell ref="E6:F6"/>
    <mergeCell ref="G6:H6"/>
    <mergeCell ref="I6:J6"/>
    <mergeCell ref="K6:L6"/>
    <mergeCell ref="M6:N6"/>
    <mergeCell ref="B5:B7"/>
  </mergeCells>
  <printOptions horizontalCentered="1"/>
  <pageMargins left="0.70866141732283472" right="0.11811023622047245" top="0.74803149606299213" bottom="0.74803149606299213" header="0.31496062992125984" footer="0.31496062992125984"/>
  <pageSetup paperSize="9" scale="88" orientation="landscape" r:id="rId1"/>
  <ignoredErrors>
    <ignoredError sqref="M17 M12:M13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2:J36"/>
  <sheetViews>
    <sheetView zoomScale="90" zoomScaleNormal="90" workbookViewId="0">
      <selection activeCell="B1" sqref="B1"/>
    </sheetView>
  </sheetViews>
  <sheetFormatPr defaultRowHeight="15" x14ac:dyDescent="0.25"/>
  <cols>
    <col min="1" max="1" width="3.5703125" style="9" customWidth="1"/>
    <col min="2" max="2" width="23" style="9" customWidth="1"/>
    <col min="3" max="8" width="10.7109375" style="9" customWidth="1"/>
    <col min="9" max="10" width="13.42578125" style="9" customWidth="1"/>
    <col min="11" max="16384" width="9.140625" style="9"/>
  </cols>
  <sheetData>
    <row r="2" spans="2:10" x14ac:dyDescent="0.25">
      <c r="B2" s="9" t="s">
        <v>328</v>
      </c>
    </row>
    <row r="3" spans="2:10" x14ac:dyDescent="0.25">
      <c r="B3" s="9" t="s">
        <v>104</v>
      </c>
    </row>
    <row r="4" spans="2:10" ht="15.75" thickBot="1" x14ac:dyDescent="0.3"/>
    <row r="5" spans="2:10" x14ac:dyDescent="0.25">
      <c r="B5" s="756" t="s">
        <v>177</v>
      </c>
      <c r="C5" s="832" t="s">
        <v>100</v>
      </c>
      <c r="D5" s="833"/>
      <c r="E5" s="834"/>
      <c r="F5" s="832" t="s">
        <v>285</v>
      </c>
      <c r="G5" s="833"/>
      <c r="H5" s="834"/>
      <c r="I5" s="832" t="s">
        <v>144</v>
      </c>
      <c r="J5" s="823" t="s">
        <v>318</v>
      </c>
    </row>
    <row r="6" spans="2:10" ht="18" customHeight="1" x14ac:dyDescent="0.25">
      <c r="B6" s="782"/>
      <c r="C6" s="826" t="s">
        <v>174</v>
      </c>
      <c r="D6" s="827"/>
      <c r="E6" s="747"/>
      <c r="F6" s="826" t="s">
        <v>174</v>
      </c>
      <c r="G6" s="827"/>
      <c r="H6" s="747"/>
      <c r="I6" s="826"/>
      <c r="J6" s="824"/>
    </row>
    <row r="7" spans="2:10" ht="17.25" customHeight="1" x14ac:dyDescent="0.25">
      <c r="B7" s="782"/>
      <c r="C7" s="828" t="s">
        <v>2</v>
      </c>
      <c r="D7" s="830" t="s">
        <v>131</v>
      </c>
      <c r="E7" s="831"/>
      <c r="F7" s="828" t="s">
        <v>2</v>
      </c>
      <c r="G7" s="830" t="s">
        <v>131</v>
      </c>
      <c r="H7" s="831"/>
      <c r="I7" s="826"/>
      <c r="J7" s="824"/>
    </row>
    <row r="8" spans="2:10" ht="15.75" customHeight="1" thickBot="1" x14ac:dyDescent="0.3">
      <c r="B8" s="757"/>
      <c r="C8" s="829"/>
      <c r="D8" s="180" t="s">
        <v>111</v>
      </c>
      <c r="E8" s="181" t="s">
        <v>145</v>
      </c>
      <c r="F8" s="829"/>
      <c r="G8" s="180" t="s">
        <v>111</v>
      </c>
      <c r="H8" s="181" t="s">
        <v>145</v>
      </c>
      <c r="I8" s="835"/>
      <c r="J8" s="825"/>
    </row>
    <row r="9" spans="2:10" ht="15.75" thickBot="1" x14ac:dyDescent="0.3">
      <c r="B9" s="182" t="s">
        <v>14</v>
      </c>
      <c r="C9" s="183">
        <f>SUM(C10:C34)</f>
        <v>74688</v>
      </c>
      <c r="D9" s="74">
        <f>SUM(D10:D34)</f>
        <v>41123</v>
      </c>
      <c r="E9" s="184">
        <f>D9*100/C9</f>
        <v>55.059715081405315</v>
      </c>
      <c r="F9" s="159">
        <f>SUM(F10:F34)</f>
        <v>67831</v>
      </c>
      <c r="G9" s="3">
        <f>SUM(G10:G34)</f>
        <v>37825</v>
      </c>
      <c r="H9" s="185">
        <f>G9*100/F9</f>
        <v>55.763588919520572</v>
      </c>
      <c r="I9" s="186">
        <f>F9-C9</f>
        <v>-6857</v>
      </c>
      <c r="J9" s="524">
        <f>I9*100/C9</f>
        <v>-9.180859040274207</v>
      </c>
    </row>
    <row r="10" spans="2:10" ht="15.75" thickTop="1" x14ac:dyDescent="0.25">
      <c r="B10" s="122" t="s">
        <v>15</v>
      </c>
      <c r="C10" s="135">
        <v>1074</v>
      </c>
      <c r="D10" s="5">
        <v>591</v>
      </c>
      <c r="E10" s="152">
        <f t="shared" ref="E10:E34" si="0">D10*100/C10</f>
        <v>55.027932960893857</v>
      </c>
      <c r="F10" s="135">
        <v>951</v>
      </c>
      <c r="G10" s="5">
        <v>516</v>
      </c>
      <c r="H10" s="187">
        <f>G10*100/F10</f>
        <v>54.25867507886435</v>
      </c>
      <c r="I10" s="135">
        <f>F10-C10</f>
        <v>-123</v>
      </c>
      <c r="J10" s="6">
        <f>I10*100/C10</f>
        <v>-11.452513966480447</v>
      </c>
    </row>
    <row r="11" spans="2:10" x14ac:dyDescent="0.25">
      <c r="B11" s="335" t="s">
        <v>16</v>
      </c>
      <c r="C11" s="193">
        <v>4018</v>
      </c>
      <c r="D11" s="196">
        <v>2435</v>
      </c>
      <c r="E11" s="197">
        <f t="shared" si="0"/>
        <v>60.602289696366348</v>
      </c>
      <c r="F11" s="193">
        <v>3671</v>
      </c>
      <c r="G11" s="196">
        <v>2241</v>
      </c>
      <c r="H11" s="372">
        <f t="shared" ref="H11:H33" si="1">G11*100/F11</f>
        <v>61.046036502315445</v>
      </c>
      <c r="I11" s="193">
        <f t="shared" ref="I11:I33" si="2">F11-C11</f>
        <v>-347</v>
      </c>
      <c r="J11" s="198">
        <f t="shared" ref="J11:J33" si="3">I11*100/C11</f>
        <v>-8.6361373817819818</v>
      </c>
    </row>
    <row r="12" spans="2:10" x14ac:dyDescent="0.25">
      <c r="B12" s="123" t="s">
        <v>17</v>
      </c>
      <c r="C12" s="135">
        <v>3729</v>
      </c>
      <c r="D12" s="5">
        <v>2363</v>
      </c>
      <c r="E12" s="152">
        <f>D12*100/C12</f>
        <v>63.368195226602303</v>
      </c>
      <c r="F12" s="135">
        <v>3356</v>
      </c>
      <c r="G12" s="5">
        <v>2154</v>
      </c>
      <c r="H12" s="187">
        <f>G12*100/F12</f>
        <v>64.183551847437428</v>
      </c>
      <c r="I12" s="135">
        <f t="shared" si="2"/>
        <v>-373</v>
      </c>
      <c r="J12" s="6">
        <f t="shared" si="3"/>
        <v>-10.002681684097613</v>
      </c>
    </row>
    <row r="13" spans="2:10" x14ac:dyDescent="0.25">
      <c r="B13" s="335" t="s">
        <v>18</v>
      </c>
      <c r="C13" s="193">
        <v>5530</v>
      </c>
      <c r="D13" s="196">
        <v>2882</v>
      </c>
      <c r="E13" s="197">
        <f t="shared" si="0"/>
        <v>52.115732368896929</v>
      </c>
      <c r="F13" s="193">
        <v>5153</v>
      </c>
      <c r="G13" s="196">
        <v>2705</v>
      </c>
      <c r="H13" s="372">
        <f t="shared" si="1"/>
        <v>52.493692994372211</v>
      </c>
      <c r="I13" s="193">
        <f t="shared" si="2"/>
        <v>-377</v>
      </c>
      <c r="J13" s="198">
        <f t="shared" si="3"/>
        <v>-6.8173598553345389</v>
      </c>
    </row>
    <row r="14" spans="2:10" x14ac:dyDescent="0.25">
      <c r="B14" s="123" t="s">
        <v>19</v>
      </c>
      <c r="C14" s="135">
        <v>5140</v>
      </c>
      <c r="D14" s="5">
        <v>3143</v>
      </c>
      <c r="E14" s="152">
        <f t="shared" si="0"/>
        <v>61.147859922178988</v>
      </c>
      <c r="F14" s="135">
        <v>4621</v>
      </c>
      <c r="G14" s="5">
        <v>2922</v>
      </c>
      <c r="H14" s="187">
        <f t="shared" si="1"/>
        <v>63.233066435836399</v>
      </c>
      <c r="I14" s="135">
        <f t="shared" si="2"/>
        <v>-519</v>
      </c>
      <c r="J14" s="6">
        <f t="shared" si="3"/>
        <v>-10.097276264591439</v>
      </c>
    </row>
    <row r="15" spans="2:10" x14ac:dyDescent="0.25">
      <c r="B15" s="335" t="s">
        <v>20</v>
      </c>
      <c r="C15" s="193">
        <v>1770</v>
      </c>
      <c r="D15" s="196">
        <v>956</v>
      </c>
      <c r="E15" s="197">
        <f t="shared" si="0"/>
        <v>54.011299435028249</v>
      </c>
      <c r="F15" s="193">
        <v>1559</v>
      </c>
      <c r="G15" s="196">
        <v>882</v>
      </c>
      <c r="H15" s="372">
        <f t="shared" si="1"/>
        <v>56.574727389352148</v>
      </c>
      <c r="I15" s="193">
        <f t="shared" si="2"/>
        <v>-211</v>
      </c>
      <c r="J15" s="198">
        <f t="shared" si="3"/>
        <v>-11.92090395480226</v>
      </c>
    </row>
    <row r="16" spans="2:10" x14ac:dyDescent="0.25">
      <c r="B16" s="123" t="s">
        <v>21</v>
      </c>
      <c r="C16" s="135">
        <v>2795</v>
      </c>
      <c r="D16" s="5">
        <v>1640</v>
      </c>
      <c r="E16" s="152">
        <f t="shared" si="0"/>
        <v>58.676207513416813</v>
      </c>
      <c r="F16" s="135">
        <v>2341</v>
      </c>
      <c r="G16" s="5">
        <v>1386</v>
      </c>
      <c r="H16" s="187">
        <f t="shared" si="1"/>
        <v>59.205467748825285</v>
      </c>
      <c r="I16" s="135">
        <f t="shared" si="2"/>
        <v>-454</v>
      </c>
      <c r="J16" s="6">
        <f t="shared" si="3"/>
        <v>-16.243291592128802</v>
      </c>
    </row>
    <row r="17" spans="2:10" x14ac:dyDescent="0.25">
      <c r="B17" s="335" t="s">
        <v>22</v>
      </c>
      <c r="C17" s="193">
        <v>1459</v>
      </c>
      <c r="D17" s="196">
        <v>703</v>
      </c>
      <c r="E17" s="197">
        <f t="shared" si="0"/>
        <v>48.183687457162442</v>
      </c>
      <c r="F17" s="193">
        <v>1338</v>
      </c>
      <c r="G17" s="196">
        <v>639</v>
      </c>
      <c r="H17" s="372">
        <f t="shared" si="1"/>
        <v>47.757847533632287</v>
      </c>
      <c r="I17" s="193">
        <f t="shared" si="2"/>
        <v>-121</v>
      </c>
      <c r="J17" s="198">
        <f t="shared" si="3"/>
        <v>-8.2933516106922553</v>
      </c>
    </row>
    <row r="18" spans="2:10" x14ac:dyDescent="0.25">
      <c r="B18" s="123" t="s">
        <v>23</v>
      </c>
      <c r="C18" s="135">
        <v>3032</v>
      </c>
      <c r="D18" s="5">
        <v>1605</v>
      </c>
      <c r="E18" s="152">
        <f t="shared" si="0"/>
        <v>52.935356200527707</v>
      </c>
      <c r="F18" s="135">
        <v>2771</v>
      </c>
      <c r="G18" s="5">
        <v>1502</v>
      </c>
      <c r="H18" s="187">
        <f t="shared" si="1"/>
        <v>54.204258390472752</v>
      </c>
      <c r="I18" s="135">
        <f t="shared" si="2"/>
        <v>-261</v>
      </c>
      <c r="J18" s="6">
        <f t="shared" si="3"/>
        <v>-8.6081794195250652</v>
      </c>
    </row>
    <row r="19" spans="2:10" x14ac:dyDescent="0.25">
      <c r="B19" s="335" t="s">
        <v>24</v>
      </c>
      <c r="C19" s="193">
        <v>1802</v>
      </c>
      <c r="D19" s="196">
        <v>911</v>
      </c>
      <c r="E19" s="197">
        <f t="shared" si="0"/>
        <v>50.554938956714764</v>
      </c>
      <c r="F19" s="193">
        <v>1502</v>
      </c>
      <c r="G19" s="196">
        <v>775</v>
      </c>
      <c r="H19" s="372">
        <f t="shared" si="1"/>
        <v>51.597869507323566</v>
      </c>
      <c r="I19" s="193">
        <f t="shared" si="2"/>
        <v>-300</v>
      </c>
      <c r="J19" s="198">
        <f t="shared" si="3"/>
        <v>-16.648168701442842</v>
      </c>
    </row>
    <row r="20" spans="2:10" x14ac:dyDescent="0.25">
      <c r="B20" s="123" t="s">
        <v>25</v>
      </c>
      <c r="C20" s="135">
        <v>2841</v>
      </c>
      <c r="D20" s="5">
        <v>1396</v>
      </c>
      <c r="E20" s="152">
        <f t="shared" si="0"/>
        <v>49.137627595916932</v>
      </c>
      <c r="F20" s="135">
        <v>2442</v>
      </c>
      <c r="G20" s="5">
        <v>1223</v>
      </c>
      <c r="H20" s="187">
        <f t="shared" si="1"/>
        <v>50.081900081900081</v>
      </c>
      <c r="I20" s="135">
        <f t="shared" si="2"/>
        <v>-399</v>
      </c>
      <c r="J20" s="6">
        <f t="shared" si="3"/>
        <v>-14.044350580781416</v>
      </c>
    </row>
    <row r="21" spans="2:10" x14ac:dyDescent="0.25">
      <c r="B21" s="335" t="s">
        <v>26</v>
      </c>
      <c r="C21" s="193">
        <v>3756</v>
      </c>
      <c r="D21" s="196">
        <v>2096</v>
      </c>
      <c r="E21" s="197">
        <f t="shared" si="0"/>
        <v>55.80404685835996</v>
      </c>
      <c r="F21" s="193">
        <v>3252</v>
      </c>
      <c r="G21" s="196">
        <v>1836</v>
      </c>
      <c r="H21" s="372">
        <f t="shared" si="1"/>
        <v>56.457564575645755</v>
      </c>
      <c r="I21" s="193">
        <f t="shared" si="2"/>
        <v>-504</v>
      </c>
      <c r="J21" s="198">
        <f t="shared" si="3"/>
        <v>-13.418530351437699</v>
      </c>
    </row>
    <row r="22" spans="2:10" x14ac:dyDescent="0.25">
      <c r="B22" s="123" t="s">
        <v>27</v>
      </c>
      <c r="C22" s="135">
        <v>2683</v>
      </c>
      <c r="D22" s="5">
        <v>1415</v>
      </c>
      <c r="E22" s="152">
        <f t="shared" si="0"/>
        <v>52.739470741707045</v>
      </c>
      <c r="F22" s="135">
        <v>2393</v>
      </c>
      <c r="G22" s="5">
        <v>1240</v>
      </c>
      <c r="H22" s="187">
        <f t="shared" si="1"/>
        <v>51.817801922273297</v>
      </c>
      <c r="I22" s="135">
        <f t="shared" si="2"/>
        <v>-290</v>
      </c>
      <c r="J22" s="6">
        <f t="shared" si="3"/>
        <v>-10.808796123742079</v>
      </c>
    </row>
    <row r="23" spans="2:10" x14ac:dyDescent="0.25">
      <c r="B23" s="373" t="s">
        <v>28</v>
      </c>
      <c r="C23" s="292">
        <v>3029</v>
      </c>
      <c r="D23" s="294">
        <v>1622</v>
      </c>
      <c r="E23" s="197">
        <f t="shared" si="0"/>
        <v>53.549026081214926</v>
      </c>
      <c r="F23" s="292">
        <v>2907</v>
      </c>
      <c r="G23" s="294">
        <v>1589</v>
      </c>
      <c r="H23" s="372">
        <f t="shared" si="1"/>
        <v>54.661162710698314</v>
      </c>
      <c r="I23" s="193">
        <f t="shared" si="2"/>
        <v>-122</v>
      </c>
      <c r="J23" s="198">
        <f t="shared" si="3"/>
        <v>-4.0277319247276333</v>
      </c>
    </row>
    <row r="24" spans="2:10" x14ac:dyDescent="0.25">
      <c r="B24" s="79" t="s">
        <v>29</v>
      </c>
      <c r="C24" s="39">
        <v>3548</v>
      </c>
      <c r="D24" s="85">
        <v>2037</v>
      </c>
      <c r="E24" s="152">
        <f t="shared" si="0"/>
        <v>57.412626832018042</v>
      </c>
      <c r="F24" s="39">
        <v>3196</v>
      </c>
      <c r="G24" s="85">
        <v>1842</v>
      </c>
      <c r="H24" s="187">
        <f t="shared" si="1"/>
        <v>57.634543178973715</v>
      </c>
      <c r="I24" s="135">
        <f t="shared" si="2"/>
        <v>-352</v>
      </c>
      <c r="J24" s="6">
        <f t="shared" si="3"/>
        <v>-9.9210822998872601</v>
      </c>
    </row>
    <row r="25" spans="2:10" x14ac:dyDescent="0.25">
      <c r="B25" s="373" t="s">
        <v>30</v>
      </c>
      <c r="C25" s="292">
        <v>2969</v>
      </c>
      <c r="D25" s="294">
        <v>1703</v>
      </c>
      <c r="E25" s="197">
        <f t="shared" si="0"/>
        <v>57.359380262714716</v>
      </c>
      <c r="F25" s="292">
        <v>2901</v>
      </c>
      <c r="G25" s="294">
        <v>1669</v>
      </c>
      <c r="H25" s="372">
        <f t="shared" si="1"/>
        <v>57.531885556704587</v>
      </c>
      <c r="I25" s="193">
        <f t="shared" si="2"/>
        <v>-68</v>
      </c>
      <c r="J25" s="198">
        <f t="shared" si="3"/>
        <v>-2.2903334456045807</v>
      </c>
    </row>
    <row r="26" spans="2:10" x14ac:dyDescent="0.25">
      <c r="B26" s="79" t="s">
        <v>31</v>
      </c>
      <c r="C26" s="39">
        <v>5356</v>
      </c>
      <c r="D26" s="85">
        <v>2615</v>
      </c>
      <c r="E26" s="152">
        <f t="shared" si="0"/>
        <v>48.823749066467514</v>
      </c>
      <c r="F26" s="39">
        <v>4888</v>
      </c>
      <c r="G26" s="85">
        <v>2406</v>
      </c>
      <c r="H26" s="187">
        <f t="shared" si="1"/>
        <v>49.222585924713584</v>
      </c>
      <c r="I26" s="135">
        <f t="shared" si="2"/>
        <v>-468</v>
      </c>
      <c r="J26" s="6">
        <f t="shared" si="3"/>
        <v>-8.7378640776699026</v>
      </c>
    </row>
    <row r="27" spans="2:10" x14ac:dyDescent="0.25">
      <c r="B27" s="373" t="s">
        <v>32</v>
      </c>
      <c r="C27" s="292">
        <v>2157</v>
      </c>
      <c r="D27" s="294">
        <v>1150</v>
      </c>
      <c r="E27" s="197">
        <f t="shared" si="0"/>
        <v>53.31478905887807</v>
      </c>
      <c r="F27" s="292">
        <v>1936</v>
      </c>
      <c r="G27" s="294">
        <v>1055</v>
      </c>
      <c r="H27" s="372">
        <f t="shared" si="1"/>
        <v>54.493801652892564</v>
      </c>
      <c r="I27" s="193">
        <f t="shared" si="2"/>
        <v>-221</v>
      </c>
      <c r="J27" s="198">
        <f t="shared" si="3"/>
        <v>-10.245711636532221</v>
      </c>
    </row>
    <row r="28" spans="2:10" x14ac:dyDescent="0.25">
      <c r="B28" s="79" t="s">
        <v>33</v>
      </c>
      <c r="C28" s="39">
        <v>2471</v>
      </c>
      <c r="D28" s="85">
        <v>1473</v>
      </c>
      <c r="E28" s="152">
        <f t="shared" si="0"/>
        <v>59.611493322541484</v>
      </c>
      <c r="F28" s="39">
        <v>2154</v>
      </c>
      <c r="G28" s="85">
        <v>1340</v>
      </c>
      <c r="H28" s="187">
        <f t="shared" si="1"/>
        <v>62.209842154131849</v>
      </c>
      <c r="I28" s="135">
        <f t="shared" si="2"/>
        <v>-317</v>
      </c>
      <c r="J28" s="6">
        <f t="shared" si="3"/>
        <v>-12.828814245244841</v>
      </c>
    </row>
    <row r="29" spans="2:10" x14ac:dyDescent="0.25">
      <c r="B29" s="373" t="s">
        <v>34</v>
      </c>
      <c r="C29" s="292">
        <v>3608</v>
      </c>
      <c r="D29" s="294">
        <v>2033</v>
      </c>
      <c r="E29" s="197">
        <f t="shared" si="0"/>
        <v>56.347006651884698</v>
      </c>
      <c r="F29" s="292">
        <v>3235</v>
      </c>
      <c r="G29" s="294">
        <v>1841</v>
      </c>
      <c r="H29" s="372">
        <f t="shared" si="1"/>
        <v>56.908809891808346</v>
      </c>
      <c r="I29" s="193">
        <f t="shared" si="2"/>
        <v>-373</v>
      </c>
      <c r="J29" s="198">
        <f t="shared" si="3"/>
        <v>-10.338137472283814</v>
      </c>
    </row>
    <row r="30" spans="2:10" x14ac:dyDescent="0.25">
      <c r="B30" s="79" t="s">
        <v>35</v>
      </c>
      <c r="C30" s="39">
        <v>1410</v>
      </c>
      <c r="D30" s="85">
        <v>831</v>
      </c>
      <c r="E30" s="152">
        <f t="shared" si="0"/>
        <v>58.936170212765958</v>
      </c>
      <c r="F30" s="39">
        <v>1293</v>
      </c>
      <c r="G30" s="85">
        <v>794</v>
      </c>
      <c r="H30" s="187">
        <f t="shared" si="1"/>
        <v>61.407579273008508</v>
      </c>
      <c r="I30" s="135">
        <f t="shared" si="2"/>
        <v>-117</v>
      </c>
      <c r="J30" s="6">
        <f t="shared" si="3"/>
        <v>-8.2978723404255312</v>
      </c>
    </row>
    <row r="31" spans="2:10" x14ac:dyDescent="0.25">
      <c r="B31" s="373" t="s">
        <v>36</v>
      </c>
      <c r="C31" s="292">
        <v>1022</v>
      </c>
      <c r="D31" s="294">
        <v>587</v>
      </c>
      <c r="E31" s="197">
        <f t="shared" si="0"/>
        <v>57.436399217221137</v>
      </c>
      <c r="F31" s="292">
        <v>889</v>
      </c>
      <c r="G31" s="294">
        <v>523</v>
      </c>
      <c r="H31" s="372">
        <f t="shared" si="1"/>
        <v>58.830146231721038</v>
      </c>
      <c r="I31" s="193">
        <f t="shared" si="2"/>
        <v>-133</v>
      </c>
      <c r="J31" s="198">
        <f t="shared" si="3"/>
        <v>-13.013698630136986</v>
      </c>
    </row>
    <row r="32" spans="2:10" x14ac:dyDescent="0.25">
      <c r="B32" s="79" t="s">
        <v>37</v>
      </c>
      <c r="C32" s="39">
        <v>2809</v>
      </c>
      <c r="D32" s="85">
        <v>1499</v>
      </c>
      <c r="E32" s="152">
        <f t="shared" si="0"/>
        <v>53.36418654325383</v>
      </c>
      <c r="F32" s="39">
        <v>2696</v>
      </c>
      <c r="G32" s="85">
        <v>1476</v>
      </c>
      <c r="H32" s="187">
        <f t="shared" si="1"/>
        <v>54.747774480712167</v>
      </c>
      <c r="I32" s="135">
        <f t="shared" si="2"/>
        <v>-113</v>
      </c>
      <c r="J32" s="6">
        <f t="shared" si="3"/>
        <v>-4.0227839088643647</v>
      </c>
    </row>
    <row r="33" spans="2:10" x14ac:dyDescent="0.25">
      <c r="B33" s="373" t="s">
        <v>38</v>
      </c>
      <c r="C33" s="292">
        <v>5228</v>
      </c>
      <c r="D33" s="294">
        <v>2621</v>
      </c>
      <c r="E33" s="197">
        <f t="shared" si="0"/>
        <v>50.133894414690133</v>
      </c>
      <c r="F33" s="292">
        <v>5107</v>
      </c>
      <c r="G33" s="294">
        <v>2563</v>
      </c>
      <c r="H33" s="372">
        <f t="shared" si="1"/>
        <v>50.186019189347952</v>
      </c>
      <c r="I33" s="193">
        <f t="shared" si="2"/>
        <v>-121</v>
      </c>
      <c r="J33" s="198">
        <f t="shared" si="3"/>
        <v>-2.3144605967865339</v>
      </c>
    </row>
    <row r="34" spans="2:10" ht="15.75" thickBot="1" x14ac:dyDescent="0.3">
      <c r="B34" s="38" t="s">
        <v>39</v>
      </c>
      <c r="C34" s="40">
        <v>1452</v>
      </c>
      <c r="D34" s="86">
        <v>816</v>
      </c>
      <c r="E34" s="154">
        <f t="shared" si="0"/>
        <v>56.198347107438018</v>
      </c>
      <c r="F34" s="40">
        <v>1279</v>
      </c>
      <c r="G34" s="86">
        <v>706</v>
      </c>
      <c r="H34" s="188">
        <f>G34*100/F34</f>
        <v>55.199374511336984</v>
      </c>
      <c r="I34" s="153">
        <f>F34-C34</f>
        <v>-173</v>
      </c>
      <c r="J34" s="8">
        <f>I34*100/C34</f>
        <v>-11.914600550964188</v>
      </c>
    </row>
    <row r="35" spans="2:10" ht="32.25" customHeight="1" x14ac:dyDescent="0.25">
      <c r="B35" s="822" t="s">
        <v>172</v>
      </c>
      <c r="C35" s="822"/>
      <c r="D35" s="822"/>
      <c r="E35" s="822"/>
      <c r="F35" s="822"/>
      <c r="G35" s="822"/>
      <c r="H35" s="822"/>
      <c r="I35" s="822"/>
      <c r="J35" s="822"/>
    </row>
    <row r="36" spans="2:10" x14ac:dyDescent="0.25">
      <c r="F36" s="446"/>
    </row>
  </sheetData>
  <mergeCells count="12">
    <mergeCell ref="B35:J35"/>
    <mergeCell ref="J5:J8"/>
    <mergeCell ref="C6:E6"/>
    <mergeCell ref="F6:H6"/>
    <mergeCell ref="C7:C8"/>
    <mergeCell ref="D7:E7"/>
    <mergeCell ref="F7:F8"/>
    <mergeCell ref="G7:H7"/>
    <mergeCell ref="B5:B8"/>
    <mergeCell ref="C5:E5"/>
    <mergeCell ref="F5:H5"/>
    <mergeCell ref="I5:I8"/>
  </mergeCells>
  <printOptions horizontalCentered="1"/>
  <pageMargins left="0.70866141732283472" right="0" top="0.74803149606299213" bottom="0" header="0" footer="0"/>
  <pageSetup paperSize="9" scale="96" orientation="landscape" r:id="rId1"/>
  <ignoredErrors>
    <ignoredError sqref="E9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O37"/>
  <sheetViews>
    <sheetView zoomScale="90" zoomScaleNormal="90" workbookViewId="0">
      <selection activeCell="B1" sqref="B1"/>
    </sheetView>
  </sheetViews>
  <sheetFormatPr defaultRowHeight="15" x14ac:dyDescent="0.25"/>
  <cols>
    <col min="1" max="1" width="4" style="9" customWidth="1"/>
    <col min="2" max="2" width="22.5703125" style="9" customWidth="1"/>
    <col min="3" max="4" width="10.7109375" style="9" customWidth="1"/>
    <col min="5" max="5" width="9.140625" style="9" customWidth="1"/>
    <col min="6" max="7" width="10.7109375" style="9" customWidth="1"/>
    <col min="8" max="8" width="8.85546875" style="9" customWidth="1"/>
    <col min="9" max="10" width="10.7109375" style="9" customWidth="1"/>
    <col min="11" max="11" width="8.85546875" style="9" customWidth="1"/>
    <col min="12" max="13" width="10.7109375" style="9" customWidth="1"/>
    <col min="14" max="14" width="7.85546875" style="9" customWidth="1"/>
    <col min="15" max="16384" width="9.140625" style="9"/>
  </cols>
  <sheetData>
    <row r="2" spans="1:15" x14ac:dyDescent="0.25">
      <c r="B2" s="9" t="s">
        <v>329</v>
      </c>
    </row>
    <row r="3" spans="1:15" x14ac:dyDescent="0.25">
      <c r="A3" s="9" t="s">
        <v>103</v>
      </c>
      <c r="B3" s="9" t="s">
        <v>104</v>
      </c>
    </row>
    <row r="4" spans="1:15" ht="15.75" thickBot="1" x14ac:dyDescent="0.3"/>
    <row r="5" spans="1:15" ht="15.75" thickBot="1" x14ac:dyDescent="0.3">
      <c r="B5" s="465"/>
      <c r="C5" s="836" t="s">
        <v>319</v>
      </c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8"/>
    </row>
    <row r="6" spans="1:15" ht="22.5" customHeight="1" x14ac:dyDescent="0.25">
      <c r="B6" s="467"/>
      <c r="C6" s="832" t="s">
        <v>176</v>
      </c>
      <c r="D6" s="833"/>
      <c r="E6" s="834"/>
      <c r="F6" s="832" t="s">
        <v>175</v>
      </c>
      <c r="G6" s="833"/>
      <c r="H6" s="833"/>
      <c r="I6" s="833"/>
      <c r="J6" s="833"/>
      <c r="K6" s="833"/>
      <c r="L6" s="833"/>
      <c r="M6" s="833"/>
      <c r="N6" s="841"/>
    </row>
    <row r="7" spans="1:15" ht="15" customHeight="1" thickBot="1" x14ac:dyDescent="0.3">
      <c r="B7" s="464" t="s">
        <v>177</v>
      </c>
      <c r="C7" s="850"/>
      <c r="D7" s="851"/>
      <c r="E7" s="852"/>
      <c r="F7" s="829" t="s">
        <v>132</v>
      </c>
      <c r="G7" s="843"/>
      <c r="H7" s="843"/>
      <c r="I7" s="843" t="s">
        <v>130</v>
      </c>
      <c r="J7" s="843"/>
      <c r="K7" s="843"/>
      <c r="L7" s="843" t="s">
        <v>133</v>
      </c>
      <c r="M7" s="843"/>
      <c r="N7" s="844"/>
    </row>
    <row r="8" spans="1:15" ht="15" customHeight="1" x14ac:dyDescent="0.25">
      <c r="B8" s="467"/>
      <c r="C8" s="849" t="s">
        <v>2</v>
      </c>
      <c r="D8" s="847" t="s">
        <v>131</v>
      </c>
      <c r="E8" s="848"/>
      <c r="F8" s="840" t="s">
        <v>2</v>
      </c>
      <c r="G8" s="806" t="s">
        <v>131</v>
      </c>
      <c r="H8" s="806"/>
      <c r="I8" s="806" t="s">
        <v>2</v>
      </c>
      <c r="J8" s="806" t="s">
        <v>131</v>
      </c>
      <c r="K8" s="806"/>
      <c r="L8" s="845" t="s">
        <v>2</v>
      </c>
      <c r="M8" s="845" t="s">
        <v>131</v>
      </c>
      <c r="N8" s="846"/>
    </row>
    <row r="9" spans="1:15" ht="15.75" customHeight="1" thickBot="1" x14ac:dyDescent="0.3">
      <c r="B9" s="466"/>
      <c r="C9" s="829"/>
      <c r="D9" s="468" t="s">
        <v>111</v>
      </c>
      <c r="E9" s="83" t="s">
        <v>145</v>
      </c>
      <c r="F9" s="750"/>
      <c r="G9" s="468" t="s">
        <v>111</v>
      </c>
      <c r="H9" s="468" t="s">
        <v>145</v>
      </c>
      <c r="I9" s="843"/>
      <c r="J9" s="468" t="s">
        <v>111</v>
      </c>
      <c r="K9" s="468" t="s">
        <v>145</v>
      </c>
      <c r="L9" s="843"/>
      <c r="M9" s="468" t="s">
        <v>111</v>
      </c>
      <c r="N9" s="469" t="s">
        <v>145</v>
      </c>
    </row>
    <row r="10" spans="1:15" x14ac:dyDescent="0.25">
      <c r="B10" s="95" t="s">
        <v>14</v>
      </c>
      <c r="C10" s="159">
        <f>SUM(C11:C35)</f>
        <v>107982</v>
      </c>
      <c r="D10" s="3">
        <f>SUM(D11:D35)</f>
        <v>56917</v>
      </c>
      <c r="E10" s="489">
        <f>D10/C10*100</f>
        <v>52.709710877738878</v>
      </c>
      <c r="F10" s="159">
        <f>SUM(F11:F35)</f>
        <v>33079</v>
      </c>
      <c r="G10" s="3">
        <f t="shared" ref="G10:M10" si="0">SUM(G11:G35)</f>
        <v>18288</v>
      </c>
      <c r="H10" s="487">
        <f>G10/F10*100</f>
        <v>55.285830889688327</v>
      </c>
      <c r="I10" s="3">
        <f t="shared" si="0"/>
        <v>49373</v>
      </c>
      <c r="J10" s="3">
        <f t="shared" si="0"/>
        <v>28515</v>
      </c>
      <c r="K10" s="487">
        <f>J10/I10*100</f>
        <v>57.754238146355299</v>
      </c>
      <c r="L10" s="3">
        <f>SUM(L11:L35)</f>
        <v>25530</v>
      </c>
      <c r="M10" s="3">
        <f t="shared" si="0"/>
        <v>10114</v>
      </c>
      <c r="N10" s="4">
        <f>M10/L10*100</f>
        <v>39.616137877007439</v>
      </c>
    </row>
    <row r="11" spans="1:15" x14ac:dyDescent="0.25">
      <c r="B11" s="123" t="s">
        <v>15</v>
      </c>
      <c r="C11" s="135">
        <v>1467</v>
      </c>
      <c r="D11" s="5">
        <v>778</v>
      </c>
      <c r="E11" s="227">
        <f t="shared" ref="E11:E35" si="1">D11/C11*100</f>
        <v>53.03340149965917</v>
      </c>
      <c r="F11" s="135">
        <v>454</v>
      </c>
      <c r="G11" s="5">
        <v>269</v>
      </c>
      <c r="H11" s="63">
        <f t="shared" ref="H11:H35" si="2">G11/F11*100</f>
        <v>59.251101321585907</v>
      </c>
      <c r="I11" s="5">
        <f>SUM(C11)-(F11+L11)</f>
        <v>640</v>
      </c>
      <c r="J11" s="5">
        <f>SUM(D11)-(G11+M11)</f>
        <v>359</v>
      </c>
      <c r="K11" s="63">
        <f t="shared" ref="K11:K35" si="3">J11/I11*100</f>
        <v>56.09375</v>
      </c>
      <c r="L11" s="5">
        <v>373</v>
      </c>
      <c r="M11" s="5">
        <v>150</v>
      </c>
      <c r="N11" s="6">
        <f t="shared" ref="N11:N35" si="4">M11/L11*100</f>
        <v>40.214477211796243</v>
      </c>
      <c r="O11" s="446"/>
    </row>
    <row r="12" spans="1:15" x14ac:dyDescent="0.25">
      <c r="B12" s="335" t="s">
        <v>16</v>
      </c>
      <c r="C12" s="193">
        <v>5317</v>
      </c>
      <c r="D12" s="196">
        <v>3014</v>
      </c>
      <c r="E12" s="241">
        <f t="shared" si="1"/>
        <v>56.686101184878687</v>
      </c>
      <c r="F12" s="193">
        <v>1491</v>
      </c>
      <c r="G12" s="196">
        <v>860</v>
      </c>
      <c r="H12" s="488">
        <f t="shared" si="2"/>
        <v>57.679409792085842</v>
      </c>
      <c r="I12" s="196">
        <f t="shared" ref="I12:J35" si="5">SUM(C12)-(F12+L12)</f>
        <v>2506</v>
      </c>
      <c r="J12" s="196">
        <f t="shared" si="5"/>
        <v>1558</v>
      </c>
      <c r="K12" s="488">
        <f t="shared" si="3"/>
        <v>62.170790103750996</v>
      </c>
      <c r="L12" s="196">
        <v>1320</v>
      </c>
      <c r="M12" s="196">
        <v>596</v>
      </c>
      <c r="N12" s="198">
        <f t="shared" si="4"/>
        <v>45.151515151515156</v>
      </c>
    </row>
    <row r="13" spans="1:15" x14ac:dyDescent="0.25">
      <c r="B13" s="123" t="s">
        <v>17</v>
      </c>
      <c r="C13" s="135">
        <v>5565</v>
      </c>
      <c r="D13" s="5">
        <v>3373</v>
      </c>
      <c r="E13" s="227">
        <f t="shared" si="1"/>
        <v>60.610961365678349</v>
      </c>
      <c r="F13" s="135">
        <v>1974</v>
      </c>
      <c r="G13" s="5">
        <v>1308</v>
      </c>
      <c r="H13" s="63">
        <f t="shared" si="2"/>
        <v>66.261398176291792</v>
      </c>
      <c r="I13" s="5">
        <f t="shared" si="5"/>
        <v>2430</v>
      </c>
      <c r="J13" s="5">
        <f t="shared" si="5"/>
        <v>1555</v>
      </c>
      <c r="K13" s="63">
        <f t="shared" si="3"/>
        <v>63.991769547325106</v>
      </c>
      <c r="L13" s="5">
        <v>1161</v>
      </c>
      <c r="M13" s="5">
        <v>510</v>
      </c>
      <c r="N13" s="6">
        <f t="shared" si="4"/>
        <v>43.927648578811365</v>
      </c>
    </row>
    <row r="14" spans="1:15" x14ac:dyDescent="0.25">
      <c r="B14" s="335" t="s">
        <v>18</v>
      </c>
      <c r="C14" s="193">
        <v>7804</v>
      </c>
      <c r="D14" s="196">
        <v>3871</v>
      </c>
      <c r="E14" s="241">
        <f t="shared" si="1"/>
        <v>49.602767811378776</v>
      </c>
      <c r="F14" s="193">
        <v>2408</v>
      </c>
      <c r="G14" s="196">
        <v>1230</v>
      </c>
      <c r="H14" s="488">
        <f t="shared" si="2"/>
        <v>51.079734219269099</v>
      </c>
      <c r="I14" s="196">
        <f t="shared" si="5"/>
        <v>3662</v>
      </c>
      <c r="J14" s="196">
        <f t="shared" si="5"/>
        <v>1980</v>
      </c>
      <c r="K14" s="488">
        <f t="shared" si="3"/>
        <v>54.06881485527034</v>
      </c>
      <c r="L14" s="196">
        <v>1734</v>
      </c>
      <c r="M14" s="196">
        <v>661</v>
      </c>
      <c r="N14" s="198">
        <f t="shared" si="4"/>
        <v>38.119953863898495</v>
      </c>
    </row>
    <row r="15" spans="1:15" x14ac:dyDescent="0.25">
      <c r="B15" s="123" t="s">
        <v>19</v>
      </c>
      <c r="C15" s="135">
        <v>6994</v>
      </c>
      <c r="D15" s="5">
        <v>4026</v>
      </c>
      <c r="E15" s="227">
        <f t="shared" si="1"/>
        <v>57.563625965112955</v>
      </c>
      <c r="F15" s="135">
        <v>2052</v>
      </c>
      <c r="G15" s="5">
        <v>1207</v>
      </c>
      <c r="H15" s="63">
        <f t="shared" si="2"/>
        <v>58.820662768031184</v>
      </c>
      <c r="I15" s="5">
        <f t="shared" si="5"/>
        <v>3484</v>
      </c>
      <c r="J15" s="5">
        <f t="shared" si="5"/>
        <v>2188</v>
      </c>
      <c r="K15" s="63">
        <f t="shared" si="3"/>
        <v>62.801377726750864</v>
      </c>
      <c r="L15" s="5">
        <v>1458</v>
      </c>
      <c r="M15" s="5">
        <v>631</v>
      </c>
      <c r="N15" s="6">
        <f t="shared" si="4"/>
        <v>43.27846364883402</v>
      </c>
      <c r="O15" s="25"/>
    </row>
    <row r="16" spans="1:15" x14ac:dyDescent="0.25">
      <c r="B16" s="335" t="s">
        <v>20</v>
      </c>
      <c r="C16" s="193">
        <v>2637</v>
      </c>
      <c r="D16" s="196">
        <v>1371</v>
      </c>
      <c r="E16" s="241">
        <f t="shared" si="1"/>
        <v>51.990898748577926</v>
      </c>
      <c r="F16" s="193">
        <v>803</v>
      </c>
      <c r="G16" s="196">
        <v>444</v>
      </c>
      <c r="H16" s="488">
        <f t="shared" si="2"/>
        <v>55.292652552926526</v>
      </c>
      <c r="I16" s="196">
        <f t="shared" si="5"/>
        <v>1132</v>
      </c>
      <c r="J16" s="196">
        <f t="shared" si="5"/>
        <v>677</v>
      </c>
      <c r="K16" s="488">
        <f t="shared" si="3"/>
        <v>59.805653710247356</v>
      </c>
      <c r="L16" s="196">
        <v>702</v>
      </c>
      <c r="M16" s="196">
        <v>250</v>
      </c>
      <c r="N16" s="198">
        <f t="shared" si="4"/>
        <v>35.612535612535609</v>
      </c>
    </row>
    <row r="17" spans="2:14" x14ac:dyDescent="0.25">
      <c r="B17" s="123" t="s">
        <v>21</v>
      </c>
      <c r="C17" s="135">
        <v>4067</v>
      </c>
      <c r="D17" s="5">
        <v>2262</v>
      </c>
      <c r="E17" s="227">
        <f t="shared" si="1"/>
        <v>55.618391935087288</v>
      </c>
      <c r="F17" s="135">
        <v>1139</v>
      </c>
      <c r="G17" s="5">
        <v>672</v>
      </c>
      <c r="H17" s="63">
        <f t="shared" si="2"/>
        <v>58.999122036874454</v>
      </c>
      <c r="I17" s="5">
        <f t="shared" si="5"/>
        <v>1908</v>
      </c>
      <c r="J17" s="5">
        <f t="shared" si="5"/>
        <v>1182</v>
      </c>
      <c r="K17" s="63">
        <f t="shared" si="3"/>
        <v>61.94968553459119</v>
      </c>
      <c r="L17" s="5">
        <v>1020</v>
      </c>
      <c r="M17" s="5">
        <v>408</v>
      </c>
      <c r="N17" s="6">
        <f t="shared" si="4"/>
        <v>40</v>
      </c>
    </row>
    <row r="18" spans="2:14" x14ac:dyDescent="0.25">
      <c r="B18" s="335" t="s">
        <v>22</v>
      </c>
      <c r="C18" s="193">
        <v>2049</v>
      </c>
      <c r="D18" s="196">
        <v>922</v>
      </c>
      <c r="E18" s="241">
        <f t="shared" si="1"/>
        <v>44.997559785261103</v>
      </c>
      <c r="F18" s="193">
        <v>569</v>
      </c>
      <c r="G18" s="196">
        <v>261</v>
      </c>
      <c r="H18" s="488">
        <f t="shared" si="2"/>
        <v>45.869947275922677</v>
      </c>
      <c r="I18" s="196">
        <f t="shared" si="5"/>
        <v>965</v>
      </c>
      <c r="J18" s="196">
        <f t="shared" si="5"/>
        <v>477</v>
      </c>
      <c r="K18" s="488">
        <f t="shared" si="3"/>
        <v>49.430051813471501</v>
      </c>
      <c r="L18" s="196">
        <v>515</v>
      </c>
      <c r="M18" s="196">
        <v>184</v>
      </c>
      <c r="N18" s="198">
        <f t="shared" si="4"/>
        <v>35.728155339805824</v>
      </c>
    </row>
    <row r="19" spans="2:14" x14ac:dyDescent="0.25">
      <c r="B19" s="123" t="s">
        <v>23</v>
      </c>
      <c r="C19" s="135">
        <v>4395</v>
      </c>
      <c r="D19" s="5">
        <v>2244</v>
      </c>
      <c r="E19" s="227">
        <f t="shared" si="1"/>
        <v>51.058020477815703</v>
      </c>
      <c r="F19" s="135">
        <v>1448</v>
      </c>
      <c r="G19" s="5">
        <v>776</v>
      </c>
      <c r="H19" s="63">
        <f t="shared" si="2"/>
        <v>53.591160220994475</v>
      </c>
      <c r="I19" s="5">
        <f t="shared" si="5"/>
        <v>1976</v>
      </c>
      <c r="J19" s="5">
        <f t="shared" si="5"/>
        <v>1103</v>
      </c>
      <c r="K19" s="63">
        <f t="shared" si="3"/>
        <v>55.819838056680162</v>
      </c>
      <c r="L19" s="5">
        <v>971</v>
      </c>
      <c r="M19" s="5">
        <v>365</v>
      </c>
      <c r="N19" s="6">
        <f t="shared" si="4"/>
        <v>37.590113285272913</v>
      </c>
    </row>
    <row r="20" spans="2:14" x14ac:dyDescent="0.25">
      <c r="B20" s="335" t="s">
        <v>24</v>
      </c>
      <c r="C20" s="193">
        <v>2726</v>
      </c>
      <c r="D20" s="196">
        <v>1304</v>
      </c>
      <c r="E20" s="241">
        <f t="shared" si="1"/>
        <v>47.835656639765226</v>
      </c>
      <c r="F20" s="193">
        <v>964</v>
      </c>
      <c r="G20" s="196">
        <v>486</v>
      </c>
      <c r="H20" s="488">
        <f t="shared" si="2"/>
        <v>50.414937759336098</v>
      </c>
      <c r="I20" s="196">
        <f t="shared" si="5"/>
        <v>1123</v>
      </c>
      <c r="J20" s="196">
        <f t="shared" si="5"/>
        <v>595</v>
      </c>
      <c r="K20" s="488">
        <f t="shared" si="3"/>
        <v>52.983081032947467</v>
      </c>
      <c r="L20" s="196">
        <v>639</v>
      </c>
      <c r="M20" s="196">
        <v>223</v>
      </c>
      <c r="N20" s="198">
        <f t="shared" si="4"/>
        <v>34.89827856025039</v>
      </c>
    </row>
    <row r="21" spans="2:14" x14ac:dyDescent="0.25">
      <c r="B21" s="123" t="s">
        <v>25</v>
      </c>
      <c r="C21" s="135">
        <v>3992</v>
      </c>
      <c r="D21" s="5">
        <v>1920</v>
      </c>
      <c r="E21" s="227">
        <f t="shared" si="1"/>
        <v>48.096192384769537</v>
      </c>
      <c r="F21" s="135">
        <v>1339</v>
      </c>
      <c r="G21" s="5">
        <v>679</v>
      </c>
      <c r="H21" s="63">
        <f t="shared" si="2"/>
        <v>50.709484690067221</v>
      </c>
      <c r="I21" s="5">
        <f t="shared" si="5"/>
        <v>1728</v>
      </c>
      <c r="J21" s="5">
        <f t="shared" si="5"/>
        <v>922</v>
      </c>
      <c r="K21" s="63">
        <f t="shared" si="3"/>
        <v>53.356481481481474</v>
      </c>
      <c r="L21" s="5">
        <v>925</v>
      </c>
      <c r="M21" s="5">
        <v>319</v>
      </c>
      <c r="N21" s="6">
        <f t="shared" si="4"/>
        <v>34.486486486486484</v>
      </c>
    </row>
    <row r="22" spans="2:14" x14ac:dyDescent="0.25">
      <c r="B22" s="335" t="s">
        <v>26</v>
      </c>
      <c r="C22" s="193">
        <v>5605</v>
      </c>
      <c r="D22" s="196">
        <v>2979</v>
      </c>
      <c r="E22" s="241">
        <f t="shared" si="1"/>
        <v>53.148974130240859</v>
      </c>
      <c r="F22" s="193">
        <v>1729</v>
      </c>
      <c r="G22" s="196">
        <v>981</v>
      </c>
      <c r="H22" s="488">
        <f t="shared" si="2"/>
        <v>56.737998843262005</v>
      </c>
      <c r="I22" s="196">
        <f t="shared" si="5"/>
        <v>2434</v>
      </c>
      <c r="J22" s="196">
        <f t="shared" si="5"/>
        <v>1417</v>
      </c>
      <c r="K22" s="488">
        <f t="shared" si="3"/>
        <v>58.216926869350857</v>
      </c>
      <c r="L22" s="196">
        <v>1442</v>
      </c>
      <c r="M22" s="196">
        <v>581</v>
      </c>
      <c r="N22" s="198">
        <f t="shared" si="4"/>
        <v>40.291262135922331</v>
      </c>
    </row>
    <row r="23" spans="2:14" x14ac:dyDescent="0.25">
      <c r="B23" s="123" t="s">
        <v>27</v>
      </c>
      <c r="C23" s="135">
        <v>3981</v>
      </c>
      <c r="D23" s="5">
        <v>1973</v>
      </c>
      <c r="E23" s="227">
        <f t="shared" si="1"/>
        <v>49.560411956794773</v>
      </c>
      <c r="F23" s="135">
        <v>1427</v>
      </c>
      <c r="G23" s="5">
        <v>727</v>
      </c>
      <c r="H23" s="63">
        <f t="shared" si="2"/>
        <v>50.946040644709178</v>
      </c>
      <c r="I23" s="5">
        <f t="shared" si="5"/>
        <v>1642</v>
      </c>
      <c r="J23" s="5">
        <f t="shared" si="5"/>
        <v>910</v>
      </c>
      <c r="K23" s="63">
        <f t="shared" si="3"/>
        <v>55.420219244823386</v>
      </c>
      <c r="L23" s="5">
        <v>912</v>
      </c>
      <c r="M23" s="5">
        <v>336</v>
      </c>
      <c r="N23" s="6">
        <f t="shared" si="4"/>
        <v>36.84210526315789</v>
      </c>
    </row>
    <row r="24" spans="2:14" x14ac:dyDescent="0.25">
      <c r="B24" s="373" t="s">
        <v>28</v>
      </c>
      <c r="C24" s="292">
        <v>4628</v>
      </c>
      <c r="D24" s="294">
        <v>2348</v>
      </c>
      <c r="E24" s="241">
        <f t="shared" si="1"/>
        <v>50.734658599827142</v>
      </c>
      <c r="F24" s="292">
        <v>1632</v>
      </c>
      <c r="G24" s="294">
        <v>879</v>
      </c>
      <c r="H24" s="488">
        <f t="shared" si="2"/>
        <v>53.860294117647058</v>
      </c>
      <c r="I24" s="294">
        <f t="shared" si="5"/>
        <v>2036</v>
      </c>
      <c r="J24" s="294">
        <f t="shared" si="5"/>
        <v>1101</v>
      </c>
      <c r="K24" s="488">
        <f t="shared" si="3"/>
        <v>54.076620825147344</v>
      </c>
      <c r="L24" s="294">
        <v>960</v>
      </c>
      <c r="M24" s="294">
        <v>368</v>
      </c>
      <c r="N24" s="198">
        <f t="shared" si="4"/>
        <v>38.333333333333336</v>
      </c>
    </row>
    <row r="25" spans="2:14" x14ac:dyDescent="0.25">
      <c r="B25" s="79" t="s">
        <v>29</v>
      </c>
      <c r="C25" s="39">
        <v>5024</v>
      </c>
      <c r="D25" s="85">
        <v>2654</v>
      </c>
      <c r="E25" s="227">
        <f t="shared" si="1"/>
        <v>52.826433121019114</v>
      </c>
      <c r="F25" s="39">
        <v>1660</v>
      </c>
      <c r="G25" s="85">
        <v>912</v>
      </c>
      <c r="H25" s="63">
        <f t="shared" si="2"/>
        <v>54.939759036144572</v>
      </c>
      <c r="I25" s="85">
        <f t="shared" si="5"/>
        <v>2361</v>
      </c>
      <c r="J25" s="85">
        <f t="shared" si="5"/>
        <v>1368</v>
      </c>
      <c r="K25" s="63">
        <f t="shared" si="3"/>
        <v>57.941550190597205</v>
      </c>
      <c r="L25" s="85">
        <v>1003</v>
      </c>
      <c r="M25" s="85">
        <v>374</v>
      </c>
      <c r="N25" s="6">
        <f t="shared" si="4"/>
        <v>37.288135593220339</v>
      </c>
    </row>
    <row r="26" spans="2:14" x14ac:dyDescent="0.25">
      <c r="B26" s="373" t="s">
        <v>30</v>
      </c>
      <c r="C26" s="292">
        <v>4746</v>
      </c>
      <c r="D26" s="294">
        <v>2575</v>
      </c>
      <c r="E26" s="241">
        <f t="shared" si="1"/>
        <v>54.256215760640536</v>
      </c>
      <c r="F26" s="292">
        <v>1754</v>
      </c>
      <c r="G26" s="294">
        <v>994</v>
      </c>
      <c r="H26" s="488">
        <f t="shared" si="2"/>
        <v>56.670467502850627</v>
      </c>
      <c r="I26" s="294">
        <f t="shared" si="5"/>
        <v>2145</v>
      </c>
      <c r="J26" s="294">
        <f t="shared" si="5"/>
        <v>1263</v>
      </c>
      <c r="K26" s="488">
        <f t="shared" si="3"/>
        <v>58.88111888111888</v>
      </c>
      <c r="L26" s="294">
        <v>847</v>
      </c>
      <c r="M26" s="294">
        <v>318</v>
      </c>
      <c r="N26" s="198">
        <f t="shared" si="4"/>
        <v>37.544273907910267</v>
      </c>
    </row>
    <row r="27" spans="2:14" x14ac:dyDescent="0.25">
      <c r="B27" s="79" t="s">
        <v>31</v>
      </c>
      <c r="C27" s="39">
        <v>7631</v>
      </c>
      <c r="D27" s="85">
        <v>3757</v>
      </c>
      <c r="E27" s="227">
        <f t="shared" si="1"/>
        <v>49.233390119250423</v>
      </c>
      <c r="F27" s="39">
        <v>2622</v>
      </c>
      <c r="G27" s="85">
        <v>1352</v>
      </c>
      <c r="H27" s="63">
        <f t="shared" si="2"/>
        <v>51.563691838291383</v>
      </c>
      <c r="I27" s="85">
        <f t="shared" si="5"/>
        <v>3329</v>
      </c>
      <c r="J27" s="85">
        <f t="shared" si="5"/>
        <v>1843</v>
      </c>
      <c r="K27" s="63">
        <f t="shared" si="3"/>
        <v>55.361970561730246</v>
      </c>
      <c r="L27" s="85">
        <v>1680</v>
      </c>
      <c r="M27" s="85">
        <v>562</v>
      </c>
      <c r="N27" s="6">
        <f t="shared" si="4"/>
        <v>33.452380952380949</v>
      </c>
    </row>
    <row r="28" spans="2:14" x14ac:dyDescent="0.25">
      <c r="B28" s="373" t="s">
        <v>32</v>
      </c>
      <c r="C28" s="292">
        <v>3551</v>
      </c>
      <c r="D28" s="294">
        <v>1818</v>
      </c>
      <c r="E28" s="241">
        <f t="shared" si="1"/>
        <v>51.196845958884815</v>
      </c>
      <c r="F28" s="292">
        <v>1041</v>
      </c>
      <c r="G28" s="294">
        <v>592</v>
      </c>
      <c r="H28" s="488">
        <f t="shared" si="2"/>
        <v>56.868395773294914</v>
      </c>
      <c r="I28" s="294">
        <f t="shared" si="5"/>
        <v>1544</v>
      </c>
      <c r="J28" s="294">
        <f t="shared" si="5"/>
        <v>860</v>
      </c>
      <c r="K28" s="488">
        <f t="shared" si="3"/>
        <v>55.699481865284973</v>
      </c>
      <c r="L28" s="294">
        <v>966</v>
      </c>
      <c r="M28" s="294">
        <v>366</v>
      </c>
      <c r="N28" s="198">
        <f t="shared" si="4"/>
        <v>37.888198757763973</v>
      </c>
    </row>
    <row r="29" spans="2:14" x14ac:dyDescent="0.25">
      <c r="B29" s="79" t="s">
        <v>33</v>
      </c>
      <c r="C29" s="39">
        <v>3604</v>
      </c>
      <c r="D29" s="85">
        <v>2061</v>
      </c>
      <c r="E29" s="227">
        <f t="shared" si="1"/>
        <v>57.186459489456162</v>
      </c>
      <c r="F29" s="39">
        <v>945</v>
      </c>
      <c r="G29" s="85">
        <v>581</v>
      </c>
      <c r="H29" s="63">
        <f t="shared" si="2"/>
        <v>61.481481481481481</v>
      </c>
      <c r="I29" s="85">
        <f t="shared" si="5"/>
        <v>1603</v>
      </c>
      <c r="J29" s="85">
        <f t="shared" si="5"/>
        <v>1034</v>
      </c>
      <c r="K29" s="63">
        <f t="shared" si="3"/>
        <v>64.504054897068002</v>
      </c>
      <c r="L29" s="85">
        <v>1056</v>
      </c>
      <c r="M29" s="85">
        <v>446</v>
      </c>
      <c r="N29" s="6">
        <f t="shared" si="4"/>
        <v>42.234848484848484</v>
      </c>
    </row>
    <row r="30" spans="2:14" x14ac:dyDescent="0.25">
      <c r="B30" s="373" t="s">
        <v>34</v>
      </c>
      <c r="C30" s="292">
        <v>4610</v>
      </c>
      <c r="D30" s="294">
        <v>2447</v>
      </c>
      <c r="E30" s="241">
        <f t="shared" si="1"/>
        <v>53.080260303687631</v>
      </c>
      <c r="F30" s="292">
        <v>1393</v>
      </c>
      <c r="G30" s="294">
        <v>746</v>
      </c>
      <c r="H30" s="488">
        <f t="shared" si="2"/>
        <v>53.553481694185209</v>
      </c>
      <c r="I30" s="294">
        <f t="shared" si="5"/>
        <v>2218</v>
      </c>
      <c r="J30" s="294">
        <f t="shared" si="5"/>
        <v>1299</v>
      </c>
      <c r="K30" s="488">
        <f t="shared" si="3"/>
        <v>58.566275924256082</v>
      </c>
      <c r="L30" s="294">
        <v>999</v>
      </c>
      <c r="M30" s="294">
        <v>402</v>
      </c>
      <c r="N30" s="198">
        <f t="shared" si="4"/>
        <v>40.24024024024024</v>
      </c>
    </row>
    <row r="31" spans="2:14" x14ac:dyDescent="0.25">
      <c r="B31" s="79" t="s">
        <v>35</v>
      </c>
      <c r="C31" s="39">
        <v>2228</v>
      </c>
      <c r="D31" s="85">
        <v>1252</v>
      </c>
      <c r="E31" s="227">
        <f t="shared" si="1"/>
        <v>56.193895870736085</v>
      </c>
      <c r="F31" s="39">
        <v>653</v>
      </c>
      <c r="G31" s="85">
        <v>402</v>
      </c>
      <c r="H31" s="63">
        <f t="shared" si="2"/>
        <v>61.562021439509948</v>
      </c>
      <c r="I31" s="85">
        <f t="shared" si="5"/>
        <v>1055</v>
      </c>
      <c r="J31" s="85">
        <f t="shared" si="5"/>
        <v>642</v>
      </c>
      <c r="K31" s="63">
        <f t="shared" si="3"/>
        <v>60.853080568720372</v>
      </c>
      <c r="L31" s="85">
        <v>520</v>
      </c>
      <c r="M31" s="85">
        <v>208</v>
      </c>
      <c r="N31" s="6">
        <f t="shared" si="4"/>
        <v>40</v>
      </c>
    </row>
    <row r="32" spans="2:14" x14ac:dyDescent="0.25">
      <c r="B32" s="373" t="s">
        <v>36</v>
      </c>
      <c r="C32" s="292">
        <v>1508</v>
      </c>
      <c r="D32" s="294">
        <v>831</v>
      </c>
      <c r="E32" s="241">
        <f t="shared" si="1"/>
        <v>55.106100795755964</v>
      </c>
      <c r="F32" s="292">
        <v>330</v>
      </c>
      <c r="G32" s="294">
        <v>188</v>
      </c>
      <c r="H32" s="488">
        <f t="shared" si="2"/>
        <v>56.969696969696969</v>
      </c>
      <c r="I32" s="294">
        <f t="shared" si="5"/>
        <v>737</v>
      </c>
      <c r="J32" s="294">
        <f t="shared" si="5"/>
        <v>440</v>
      </c>
      <c r="K32" s="488">
        <f t="shared" si="3"/>
        <v>59.701492537313428</v>
      </c>
      <c r="L32" s="294">
        <v>441</v>
      </c>
      <c r="M32" s="294">
        <v>203</v>
      </c>
      <c r="N32" s="198">
        <f t="shared" si="4"/>
        <v>46.031746031746032</v>
      </c>
    </row>
    <row r="33" spans="2:14" x14ac:dyDescent="0.25">
      <c r="B33" s="79" t="s">
        <v>37</v>
      </c>
      <c r="C33" s="39">
        <v>3888</v>
      </c>
      <c r="D33" s="85">
        <v>2040</v>
      </c>
      <c r="E33" s="227">
        <f t="shared" si="1"/>
        <v>52.469135802469133</v>
      </c>
      <c r="F33" s="39">
        <v>895</v>
      </c>
      <c r="G33" s="85">
        <v>493</v>
      </c>
      <c r="H33" s="63">
        <f t="shared" si="2"/>
        <v>55.08379888268157</v>
      </c>
      <c r="I33" s="85">
        <f t="shared" si="5"/>
        <v>1947</v>
      </c>
      <c r="J33" s="85">
        <f t="shared" si="5"/>
        <v>1061</v>
      </c>
      <c r="K33" s="63">
        <f t="shared" si="3"/>
        <v>54.494093477144325</v>
      </c>
      <c r="L33" s="85">
        <v>1046</v>
      </c>
      <c r="M33" s="85">
        <v>486</v>
      </c>
      <c r="N33" s="6">
        <f t="shared" si="4"/>
        <v>46.462715105162523</v>
      </c>
    </row>
    <row r="34" spans="2:14" x14ac:dyDescent="0.25">
      <c r="B34" s="373" t="s">
        <v>38</v>
      </c>
      <c r="C34" s="292">
        <v>7856</v>
      </c>
      <c r="D34" s="294">
        <v>3972</v>
      </c>
      <c r="E34" s="241">
        <f t="shared" si="1"/>
        <v>50.560081466395111</v>
      </c>
      <c r="F34" s="292">
        <v>1894</v>
      </c>
      <c r="G34" s="294">
        <v>993</v>
      </c>
      <c r="H34" s="488">
        <f t="shared" si="2"/>
        <v>52.428722280887008</v>
      </c>
      <c r="I34" s="294">
        <f t="shared" si="5"/>
        <v>3699</v>
      </c>
      <c r="J34" s="294">
        <f t="shared" si="5"/>
        <v>2053</v>
      </c>
      <c r="K34" s="488">
        <f t="shared" si="3"/>
        <v>55.501486888348204</v>
      </c>
      <c r="L34" s="294">
        <v>2263</v>
      </c>
      <c r="M34" s="294">
        <v>926</v>
      </c>
      <c r="N34" s="198">
        <f t="shared" si="4"/>
        <v>40.919133893062309</v>
      </c>
    </row>
    <row r="35" spans="2:14" ht="15.75" thickBot="1" x14ac:dyDescent="0.3">
      <c r="B35" s="38" t="s">
        <v>39</v>
      </c>
      <c r="C35" s="40">
        <v>2109</v>
      </c>
      <c r="D35" s="86">
        <v>1125</v>
      </c>
      <c r="E35" s="490">
        <f t="shared" si="1"/>
        <v>53.34281650071123</v>
      </c>
      <c r="F35" s="40">
        <v>463</v>
      </c>
      <c r="G35" s="86">
        <v>256</v>
      </c>
      <c r="H35" s="77">
        <f t="shared" si="2"/>
        <v>55.291576673866096</v>
      </c>
      <c r="I35" s="86">
        <f t="shared" si="5"/>
        <v>1069</v>
      </c>
      <c r="J35" s="86">
        <f t="shared" si="5"/>
        <v>628</v>
      </c>
      <c r="K35" s="77">
        <f t="shared" si="3"/>
        <v>58.746492048643596</v>
      </c>
      <c r="L35" s="86">
        <v>577</v>
      </c>
      <c r="M35" s="86">
        <v>241</v>
      </c>
      <c r="N35" s="8">
        <f t="shared" si="4"/>
        <v>41.767764298093581</v>
      </c>
    </row>
    <row r="36" spans="2:14" x14ac:dyDescent="0.25">
      <c r="B36" s="839" t="s">
        <v>134</v>
      </c>
      <c r="C36" s="839"/>
      <c r="D36" s="839"/>
      <c r="E36" s="839"/>
      <c r="F36" s="839"/>
      <c r="G36" s="839"/>
      <c r="H36" s="839"/>
      <c r="I36" s="839"/>
      <c r="J36" s="839"/>
      <c r="K36" s="839"/>
      <c r="L36" s="839"/>
      <c r="M36" s="839"/>
      <c r="N36" s="839"/>
    </row>
    <row r="37" spans="2:14" x14ac:dyDescent="0.25">
      <c r="B37" s="842" t="s">
        <v>135</v>
      </c>
      <c r="C37" s="842"/>
      <c r="D37" s="842"/>
      <c r="E37" s="842"/>
      <c r="F37" s="842"/>
      <c r="G37" s="842"/>
      <c r="H37" s="842"/>
      <c r="I37" s="842"/>
      <c r="J37" s="842"/>
      <c r="K37" s="842"/>
      <c r="L37" s="842"/>
      <c r="M37" s="842"/>
      <c r="N37" s="842"/>
    </row>
  </sheetData>
  <mergeCells count="16">
    <mergeCell ref="C5:N5"/>
    <mergeCell ref="B36:N36"/>
    <mergeCell ref="F8:F9"/>
    <mergeCell ref="F6:N6"/>
    <mergeCell ref="B37:N37"/>
    <mergeCell ref="F7:H7"/>
    <mergeCell ref="G8:H8"/>
    <mergeCell ref="I7:K7"/>
    <mergeCell ref="I8:I9"/>
    <mergeCell ref="J8:K8"/>
    <mergeCell ref="L7:N7"/>
    <mergeCell ref="L8:L9"/>
    <mergeCell ref="M8:N8"/>
    <mergeCell ref="D8:E8"/>
    <mergeCell ref="C8:C9"/>
    <mergeCell ref="C6:E7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87" orientation="landscape" r:id="rId1"/>
  <ignoredErrors>
    <ignoredError sqref="E10 H10 K10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F26"/>
  <sheetViews>
    <sheetView showGridLines="0" zoomScale="90" zoomScaleNormal="90" workbookViewId="0">
      <selection activeCell="B1" sqref="B1"/>
    </sheetView>
  </sheetViews>
  <sheetFormatPr defaultRowHeight="15" x14ac:dyDescent="0.25"/>
  <cols>
    <col min="1" max="1" width="6.140625" style="218" customWidth="1"/>
    <col min="2" max="2" width="36.85546875" style="218" customWidth="1"/>
    <col min="3" max="3" width="12.28515625" style="439" customWidth="1"/>
    <col min="4" max="4" width="8.7109375" style="218" customWidth="1"/>
    <col min="5" max="5" width="15.140625" style="218" customWidth="1"/>
    <col min="6" max="6" width="14" style="218" customWidth="1"/>
    <col min="7" max="16384" width="9.140625" style="218"/>
  </cols>
  <sheetData>
    <row r="1" spans="2:6" x14ac:dyDescent="0.25">
      <c r="C1" s="218"/>
      <c r="D1" s="439"/>
    </row>
    <row r="2" spans="2:6" ht="33.75" customHeight="1" x14ac:dyDescent="0.25">
      <c r="B2" s="853" t="s">
        <v>332</v>
      </c>
      <c r="C2" s="853"/>
      <c r="D2" s="853"/>
      <c r="E2" s="853"/>
      <c r="F2" s="853"/>
    </row>
    <row r="3" spans="2:6" x14ac:dyDescent="0.25">
      <c r="B3" s="445" t="s">
        <v>275</v>
      </c>
      <c r="C3" s="444"/>
      <c r="D3" s="444"/>
      <c r="E3" s="444"/>
      <c r="F3" s="444"/>
    </row>
    <row r="4" spans="2:6" ht="15.75" thickBot="1" x14ac:dyDescent="0.3"/>
    <row r="5" spans="2:6" ht="30" customHeight="1" x14ac:dyDescent="0.25">
      <c r="B5" s="866" t="s">
        <v>177</v>
      </c>
      <c r="C5" s="854" t="s">
        <v>178</v>
      </c>
      <c r="D5" s="857" t="s">
        <v>145</v>
      </c>
      <c r="E5" s="857" t="s">
        <v>339</v>
      </c>
      <c r="F5" s="860" t="s">
        <v>333</v>
      </c>
    </row>
    <row r="6" spans="2:6" x14ac:dyDescent="0.25">
      <c r="B6" s="867"/>
      <c r="C6" s="855"/>
      <c r="D6" s="858"/>
      <c r="E6" s="858"/>
      <c r="F6" s="861"/>
    </row>
    <row r="7" spans="2:6" x14ac:dyDescent="0.25">
      <c r="B7" s="867"/>
      <c r="C7" s="855"/>
      <c r="D7" s="858"/>
      <c r="E7" s="858"/>
      <c r="F7" s="861"/>
    </row>
    <row r="8" spans="2:6" ht="15.75" thickBot="1" x14ac:dyDescent="0.3">
      <c r="B8" s="868"/>
      <c r="C8" s="856"/>
      <c r="D8" s="859"/>
      <c r="E8" s="859"/>
      <c r="F8" s="862"/>
    </row>
    <row r="9" spans="2:6" x14ac:dyDescent="0.25">
      <c r="B9" s="376" t="s">
        <v>2</v>
      </c>
      <c r="C9" s="505">
        <v>81607</v>
      </c>
      <c r="D9" s="509">
        <v>100</v>
      </c>
      <c r="E9" s="510">
        <v>4602</v>
      </c>
      <c r="F9" s="511">
        <v>38353</v>
      </c>
    </row>
    <row r="10" spans="2:6" x14ac:dyDescent="0.25">
      <c r="B10" s="863" t="s">
        <v>147</v>
      </c>
      <c r="C10" s="864"/>
      <c r="D10" s="864"/>
      <c r="E10" s="864"/>
      <c r="F10" s="865"/>
    </row>
    <row r="11" spans="2:6" x14ac:dyDescent="0.25">
      <c r="B11" s="377" t="s">
        <v>188</v>
      </c>
      <c r="C11" s="440">
        <v>17853</v>
      </c>
      <c r="D11" s="506">
        <f>SUM(C11)/C9*100</f>
        <v>21.876799784332228</v>
      </c>
      <c r="E11" s="413">
        <v>1302</v>
      </c>
      <c r="F11" s="443">
        <v>7090</v>
      </c>
    </row>
    <row r="12" spans="2:6" ht="45" x14ac:dyDescent="0.25">
      <c r="B12" s="374" t="s">
        <v>189</v>
      </c>
      <c r="C12" s="441">
        <v>17440</v>
      </c>
      <c r="D12" s="507">
        <f>SUM(C12)/C9*100</f>
        <v>21.370715747423628</v>
      </c>
      <c r="E12" s="412">
        <v>1142</v>
      </c>
      <c r="F12" s="422">
        <v>7843</v>
      </c>
    </row>
    <row r="13" spans="2:6" x14ac:dyDescent="0.25">
      <c r="B13" s="377" t="s">
        <v>190</v>
      </c>
      <c r="C13" s="440">
        <v>10242</v>
      </c>
      <c r="D13" s="506">
        <f>SUM(C13)/C9*100</f>
        <v>12.550393961302339</v>
      </c>
      <c r="E13" s="413">
        <v>517</v>
      </c>
      <c r="F13" s="443">
        <v>4521</v>
      </c>
    </row>
    <row r="14" spans="2:6" x14ac:dyDescent="0.25">
      <c r="B14" s="374" t="s">
        <v>191</v>
      </c>
      <c r="C14" s="441">
        <v>5170</v>
      </c>
      <c r="D14" s="507">
        <f>SUM(C14)/C9*100</f>
        <v>6.3352408494369348</v>
      </c>
      <c r="E14" s="412">
        <v>176</v>
      </c>
      <c r="F14" s="422">
        <v>1343</v>
      </c>
    </row>
    <row r="15" spans="2:6" ht="45" x14ac:dyDescent="0.25">
      <c r="B15" s="377" t="s">
        <v>192</v>
      </c>
      <c r="C15" s="440">
        <v>4579</v>
      </c>
      <c r="D15" s="506">
        <f>SUM(C15)/C9*100</f>
        <v>5.611038268775963</v>
      </c>
      <c r="E15" s="413">
        <v>54</v>
      </c>
      <c r="F15" s="443">
        <v>3729</v>
      </c>
    </row>
    <row r="16" spans="2:6" ht="30" x14ac:dyDescent="0.25">
      <c r="B16" s="374" t="s">
        <v>193</v>
      </c>
      <c r="C16" s="441">
        <v>4332</v>
      </c>
      <c r="D16" s="507">
        <f>SUM(C16)/C9*100</f>
        <v>5.3083681546926123</v>
      </c>
      <c r="E16" s="412">
        <v>102</v>
      </c>
      <c r="F16" s="422">
        <v>2757</v>
      </c>
    </row>
    <row r="17" spans="2:6" ht="45" x14ac:dyDescent="0.25">
      <c r="B17" s="377" t="s">
        <v>194</v>
      </c>
      <c r="C17" s="440">
        <v>3188</v>
      </c>
      <c r="D17" s="506">
        <f>SUM(C17)/C9*100</f>
        <v>3.9065276263065671</v>
      </c>
      <c r="E17" s="413">
        <v>131</v>
      </c>
      <c r="F17" s="443">
        <v>1651</v>
      </c>
    </row>
    <row r="18" spans="2:6" ht="30" x14ac:dyDescent="0.25">
      <c r="B18" s="374" t="s">
        <v>195</v>
      </c>
      <c r="C18" s="441">
        <v>2794</v>
      </c>
      <c r="D18" s="507">
        <f>SUM(C18)/C9*100</f>
        <v>3.423725905865918</v>
      </c>
      <c r="E18" s="412">
        <v>88</v>
      </c>
      <c r="F18" s="422">
        <v>445</v>
      </c>
    </row>
    <row r="19" spans="2:6" x14ac:dyDescent="0.25">
      <c r="B19" s="377" t="s">
        <v>196</v>
      </c>
      <c r="C19" s="440">
        <v>2608</v>
      </c>
      <c r="D19" s="506">
        <f>SUM(C19)/C9*100</f>
        <v>3.1958042814954601</v>
      </c>
      <c r="E19" s="413">
        <v>224</v>
      </c>
      <c r="F19" s="443">
        <v>1775</v>
      </c>
    </row>
    <row r="20" spans="2:6" x14ac:dyDescent="0.25">
      <c r="B20" s="374" t="s">
        <v>197</v>
      </c>
      <c r="C20" s="441">
        <v>2746</v>
      </c>
      <c r="D20" s="507">
        <f>SUM(C20)/C9*100</f>
        <v>3.3649074221574127</v>
      </c>
      <c r="E20" s="412">
        <v>92</v>
      </c>
      <c r="F20" s="422">
        <v>1217</v>
      </c>
    </row>
    <row r="21" spans="2:6" ht="30" x14ac:dyDescent="0.25">
      <c r="B21" s="377" t="s">
        <v>198</v>
      </c>
      <c r="C21" s="440">
        <v>2526</v>
      </c>
      <c r="D21" s="506">
        <f>SUM(C21)/C9*100</f>
        <v>3.0953227051600964</v>
      </c>
      <c r="E21" s="413">
        <v>143</v>
      </c>
      <c r="F21" s="443">
        <v>1970</v>
      </c>
    </row>
    <row r="22" spans="2:6" x14ac:dyDescent="0.25">
      <c r="B22" s="374" t="s">
        <v>199</v>
      </c>
      <c r="C22" s="441">
        <v>2266</v>
      </c>
      <c r="D22" s="507">
        <f>SUM(C22)/C9*100</f>
        <v>2.7767225850723589</v>
      </c>
      <c r="E22" s="412">
        <v>102</v>
      </c>
      <c r="F22" s="422">
        <v>1818</v>
      </c>
    </row>
    <row r="23" spans="2:6" ht="30" x14ac:dyDescent="0.25">
      <c r="B23" s="377" t="s">
        <v>200</v>
      </c>
      <c r="C23" s="440">
        <v>1093</v>
      </c>
      <c r="D23" s="506">
        <f>SUM(C23)/C9*100</f>
        <v>1.3393458894457584</v>
      </c>
      <c r="E23" s="413">
        <v>111</v>
      </c>
      <c r="F23" s="443">
        <v>441</v>
      </c>
    </row>
    <row r="24" spans="2:6" ht="30.75" thickBot="1" x14ac:dyDescent="0.3">
      <c r="B24" s="375" t="s">
        <v>201</v>
      </c>
      <c r="C24" s="442">
        <v>789</v>
      </c>
      <c r="D24" s="508">
        <f>SUM(C24)/C9*100</f>
        <v>0.96682882595855746</v>
      </c>
      <c r="E24" s="425">
        <v>32</v>
      </c>
      <c r="F24" s="426">
        <v>542</v>
      </c>
    </row>
    <row r="26" spans="2:6" x14ac:dyDescent="0.25">
      <c r="E26" s="549"/>
    </row>
  </sheetData>
  <mergeCells count="7">
    <mergeCell ref="B2:F2"/>
    <mergeCell ref="C5:C8"/>
    <mergeCell ref="E5:E8"/>
    <mergeCell ref="F5:F8"/>
    <mergeCell ref="B10:F10"/>
    <mergeCell ref="B5:B8"/>
    <mergeCell ref="D5:D8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1:E68"/>
  <sheetViews>
    <sheetView showGridLines="0" zoomScale="80" zoomScaleNormal="80" workbookViewId="0">
      <selection activeCell="B1" sqref="B1"/>
    </sheetView>
  </sheetViews>
  <sheetFormatPr defaultColWidth="62.140625" defaultRowHeight="14.25" x14ac:dyDescent="0.2"/>
  <cols>
    <col min="1" max="1" width="3.140625" style="620" customWidth="1"/>
    <col min="2" max="2" width="66.5703125" style="620" customWidth="1"/>
    <col min="3" max="3" width="12.7109375" style="620" customWidth="1"/>
    <col min="4" max="4" width="14" style="620" customWidth="1"/>
    <col min="5" max="5" width="12.140625" style="620" customWidth="1"/>
    <col min="6" max="16384" width="62.140625" style="620"/>
  </cols>
  <sheetData>
    <row r="1" spans="2:5" x14ac:dyDescent="0.2">
      <c r="B1" s="620" t="s">
        <v>334</v>
      </c>
      <c r="D1" s="621"/>
    </row>
    <row r="2" spans="2:5" x14ac:dyDescent="0.2">
      <c r="B2" s="620" t="s">
        <v>322</v>
      </c>
    </row>
    <row r="3" spans="2:5" ht="15" thickBot="1" x14ac:dyDescent="0.25">
      <c r="B3" s="622" t="s">
        <v>321</v>
      </c>
    </row>
    <row r="4" spans="2:5" s="626" customFormat="1" ht="33" customHeight="1" thickBot="1" x14ac:dyDescent="0.25">
      <c r="B4" s="623" t="s">
        <v>202</v>
      </c>
      <c r="C4" s="624" t="s">
        <v>203</v>
      </c>
      <c r="D4" s="624" t="s">
        <v>204</v>
      </c>
      <c r="E4" s="625" t="s">
        <v>320</v>
      </c>
    </row>
    <row r="5" spans="2:5" ht="15" thickBot="1" x14ac:dyDescent="0.25">
      <c r="B5" s="491" t="s">
        <v>206</v>
      </c>
      <c r="C5" s="627">
        <v>1</v>
      </c>
      <c r="D5" s="627">
        <f>SUM(D6:D9)</f>
        <v>525</v>
      </c>
      <c r="E5" s="628">
        <f>SUM(D5)/D62*100</f>
        <v>0.56308721952893737</v>
      </c>
    </row>
    <row r="6" spans="2:5" ht="39" customHeight="1" x14ac:dyDescent="0.2">
      <c r="B6" s="492" t="s">
        <v>205</v>
      </c>
      <c r="C6" s="629">
        <v>11</v>
      </c>
      <c r="D6" s="629">
        <v>73</v>
      </c>
      <c r="E6" s="630">
        <f>SUM(D6)/D5*100</f>
        <v>13.904761904761905</v>
      </c>
    </row>
    <row r="7" spans="2:5" ht="23.25" customHeight="1" x14ac:dyDescent="0.2">
      <c r="B7" s="493" t="s">
        <v>207</v>
      </c>
      <c r="C7" s="631">
        <v>12</v>
      </c>
      <c r="D7" s="631">
        <v>169</v>
      </c>
      <c r="E7" s="632">
        <f>SUM(D7)/D5*100</f>
        <v>32.19047619047619</v>
      </c>
    </row>
    <row r="8" spans="2:5" ht="23.25" customHeight="1" x14ac:dyDescent="0.2">
      <c r="B8" s="494" t="s">
        <v>208</v>
      </c>
      <c r="C8" s="633">
        <v>13</v>
      </c>
      <c r="D8" s="633">
        <v>148</v>
      </c>
      <c r="E8" s="634">
        <f>SUM(D8)/D5*100</f>
        <v>28.19047619047619</v>
      </c>
    </row>
    <row r="9" spans="2:5" ht="40.5" customHeight="1" thickBot="1" x14ac:dyDescent="0.25">
      <c r="B9" s="495" t="s">
        <v>258</v>
      </c>
      <c r="C9" s="635">
        <v>14</v>
      </c>
      <c r="D9" s="635">
        <v>135</v>
      </c>
      <c r="E9" s="636">
        <f>SUM(D9)/D5*100</f>
        <v>25.714285714285712</v>
      </c>
    </row>
    <row r="10" spans="2:5" ht="23.25" customHeight="1" thickBot="1" x14ac:dyDescent="0.25">
      <c r="B10" s="491" t="s">
        <v>209</v>
      </c>
      <c r="C10" s="627">
        <v>2</v>
      </c>
      <c r="D10" s="637">
        <f>SUM(D11:D16)</f>
        <v>12424</v>
      </c>
      <c r="E10" s="628">
        <f>SUM(D10)/D62*100</f>
        <v>13.3253249817667</v>
      </c>
    </row>
    <row r="11" spans="2:5" x14ac:dyDescent="0.2">
      <c r="B11" s="492" t="s">
        <v>210</v>
      </c>
      <c r="C11" s="629">
        <v>21</v>
      </c>
      <c r="D11" s="638">
        <v>2136</v>
      </c>
      <c r="E11" s="630">
        <f>SUM(D11)/D10*100</f>
        <v>17.192530585962654</v>
      </c>
    </row>
    <row r="12" spans="2:5" x14ac:dyDescent="0.2">
      <c r="B12" s="493" t="s">
        <v>211</v>
      </c>
      <c r="C12" s="631">
        <v>22</v>
      </c>
      <c r="D12" s="631">
        <v>703</v>
      </c>
      <c r="E12" s="632">
        <f>SUM(D12)/D10*100</f>
        <v>5.6584030907920155</v>
      </c>
    </row>
    <row r="13" spans="2:5" x14ac:dyDescent="0.2">
      <c r="B13" s="494" t="s">
        <v>212</v>
      </c>
      <c r="C13" s="633">
        <v>23</v>
      </c>
      <c r="D13" s="639">
        <v>2382</v>
      </c>
      <c r="E13" s="634">
        <f>SUM(D13)/D10*100</f>
        <v>19.172569220862844</v>
      </c>
    </row>
    <row r="14" spans="2:5" x14ac:dyDescent="0.2">
      <c r="B14" s="493" t="s">
        <v>213</v>
      </c>
      <c r="C14" s="631">
        <v>24</v>
      </c>
      <c r="D14" s="640">
        <v>4050</v>
      </c>
      <c r="E14" s="632">
        <f>SUM(D14)/D10*100</f>
        <v>32.598197037990985</v>
      </c>
    </row>
    <row r="15" spans="2:5" x14ac:dyDescent="0.2">
      <c r="B15" s="494" t="s">
        <v>214</v>
      </c>
      <c r="C15" s="633">
        <v>25</v>
      </c>
      <c r="D15" s="633">
        <v>266</v>
      </c>
      <c r="E15" s="634">
        <f>SUM(D15)/D10*100</f>
        <v>2.1410173857050867</v>
      </c>
    </row>
    <row r="16" spans="2:5" ht="15" thickBot="1" x14ac:dyDescent="0.25">
      <c r="B16" s="495" t="s">
        <v>215</v>
      </c>
      <c r="C16" s="635">
        <v>26</v>
      </c>
      <c r="D16" s="641">
        <v>2887</v>
      </c>
      <c r="E16" s="636">
        <f>SUM(D16)/D10*100</f>
        <v>23.237282678686412</v>
      </c>
    </row>
    <row r="17" spans="2:5" ht="32.25" customHeight="1" thickBot="1" x14ac:dyDescent="0.25">
      <c r="B17" s="491" t="s">
        <v>216</v>
      </c>
      <c r="C17" s="627">
        <v>3</v>
      </c>
      <c r="D17" s="637">
        <f>SUM(D18:D22)</f>
        <v>15187</v>
      </c>
      <c r="E17" s="628">
        <f>SUM(D17)/D62*100</f>
        <v>16.288772577116134</v>
      </c>
    </row>
    <row r="18" spans="2:5" x14ac:dyDescent="0.2">
      <c r="B18" s="492" t="s">
        <v>217</v>
      </c>
      <c r="C18" s="629">
        <v>31</v>
      </c>
      <c r="D18" s="638">
        <v>7065</v>
      </c>
      <c r="E18" s="630">
        <f>SUM(D18)/D17*100</f>
        <v>46.520050042799767</v>
      </c>
    </row>
    <row r="19" spans="2:5" x14ac:dyDescent="0.2">
      <c r="B19" s="493" t="s">
        <v>218</v>
      </c>
      <c r="C19" s="631">
        <v>32</v>
      </c>
      <c r="D19" s="640">
        <v>2414</v>
      </c>
      <c r="E19" s="632">
        <f>SUM(D19)/D17*100</f>
        <v>15.895173503654442</v>
      </c>
    </row>
    <row r="20" spans="2:5" x14ac:dyDescent="0.2">
      <c r="B20" s="494" t="s">
        <v>219</v>
      </c>
      <c r="C20" s="633">
        <v>33</v>
      </c>
      <c r="D20" s="639">
        <v>3990</v>
      </c>
      <c r="E20" s="634">
        <f>SUM(D20)/D17*100</f>
        <v>26.272469875551458</v>
      </c>
    </row>
    <row r="21" spans="2:5" ht="28.5" x14ac:dyDescent="0.2">
      <c r="B21" s="493" t="s">
        <v>220</v>
      </c>
      <c r="C21" s="631">
        <v>34</v>
      </c>
      <c r="D21" s="640">
        <v>1063</v>
      </c>
      <c r="E21" s="632">
        <f>SUM(D21)/D17*100</f>
        <v>6.999407387897544</v>
      </c>
    </row>
    <row r="22" spans="2:5" ht="15" thickBot="1" x14ac:dyDescent="0.25">
      <c r="B22" s="496" t="s">
        <v>221</v>
      </c>
      <c r="C22" s="642">
        <v>35</v>
      </c>
      <c r="D22" s="642">
        <v>655</v>
      </c>
      <c r="E22" s="643">
        <f>SUM(D22)/D17*100</f>
        <v>4.3128991900967932</v>
      </c>
    </row>
    <row r="23" spans="2:5" ht="29.25" thickBot="1" x14ac:dyDescent="0.25">
      <c r="B23" s="623" t="s">
        <v>202</v>
      </c>
      <c r="C23" s="624" t="s">
        <v>203</v>
      </c>
      <c r="D23" s="624" t="s">
        <v>204</v>
      </c>
      <c r="E23" s="625" t="s">
        <v>320</v>
      </c>
    </row>
    <row r="24" spans="2:5" ht="28.5" customHeight="1" thickBot="1" x14ac:dyDescent="0.25">
      <c r="B24" s="491" t="s">
        <v>222</v>
      </c>
      <c r="C24" s="627">
        <v>4</v>
      </c>
      <c r="D24" s="637">
        <f>SUM(D25:D28)</f>
        <v>4113</v>
      </c>
      <c r="E24" s="628">
        <f>SUM(D24)/D62*100</f>
        <v>4.4113861598524169</v>
      </c>
    </row>
    <row r="25" spans="2:5" ht="30.75" customHeight="1" x14ac:dyDescent="0.2">
      <c r="B25" s="492" t="s">
        <v>223</v>
      </c>
      <c r="C25" s="629">
        <v>41</v>
      </c>
      <c r="D25" s="638">
        <v>1578</v>
      </c>
      <c r="E25" s="630">
        <f>SUM(D25)/D24*100</f>
        <v>38.366156090444932</v>
      </c>
    </row>
    <row r="26" spans="2:5" x14ac:dyDescent="0.2">
      <c r="B26" s="493" t="s">
        <v>224</v>
      </c>
      <c r="C26" s="631">
        <v>42</v>
      </c>
      <c r="D26" s="631">
        <v>821</v>
      </c>
      <c r="E26" s="632">
        <f>SUM(D26)/D24*100</f>
        <v>19.961098954534403</v>
      </c>
    </row>
    <row r="27" spans="2:5" ht="28.5" x14ac:dyDescent="0.2">
      <c r="B27" s="494" t="s">
        <v>225</v>
      </c>
      <c r="C27" s="633">
        <v>43</v>
      </c>
      <c r="D27" s="639">
        <v>1480</v>
      </c>
      <c r="E27" s="634">
        <f>SUM(D27)/D24*100</f>
        <v>35.983467055677124</v>
      </c>
    </row>
    <row r="28" spans="2:5" ht="15" thickBot="1" x14ac:dyDescent="0.25">
      <c r="B28" s="495" t="s">
        <v>226</v>
      </c>
      <c r="C28" s="635">
        <v>44</v>
      </c>
      <c r="D28" s="635">
        <v>234</v>
      </c>
      <c r="E28" s="636">
        <f>SUM(D28)/D24*100</f>
        <v>5.6892778993435451</v>
      </c>
    </row>
    <row r="29" spans="2:5" ht="15" thickBot="1" x14ac:dyDescent="0.25">
      <c r="B29" s="491" t="s">
        <v>259</v>
      </c>
      <c r="C29" s="627">
        <v>5</v>
      </c>
      <c r="D29" s="637">
        <f>SUM(D30:D33)</f>
        <v>18800</v>
      </c>
      <c r="E29" s="628">
        <f>SUM(D29)/D62*100</f>
        <v>20.163885194560041</v>
      </c>
    </row>
    <row r="30" spans="2:5" x14ac:dyDescent="0.2">
      <c r="B30" s="492" t="s">
        <v>227</v>
      </c>
      <c r="C30" s="629">
        <v>51</v>
      </c>
      <c r="D30" s="638">
        <v>8101</v>
      </c>
      <c r="E30" s="630">
        <f>SUM(D30)/D29*100</f>
        <v>43.090425531914896</v>
      </c>
    </row>
    <row r="31" spans="2:5" x14ac:dyDescent="0.2">
      <c r="B31" s="493" t="s">
        <v>228</v>
      </c>
      <c r="C31" s="631">
        <v>52</v>
      </c>
      <c r="D31" s="640">
        <v>9679</v>
      </c>
      <c r="E31" s="632">
        <f>SUM(D31)/D29*100</f>
        <v>51.484042553191486</v>
      </c>
    </row>
    <row r="32" spans="2:5" x14ac:dyDescent="0.2">
      <c r="B32" s="494" t="s">
        <v>229</v>
      </c>
      <c r="C32" s="633">
        <v>53</v>
      </c>
      <c r="D32" s="633">
        <v>525</v>
      </c>
      <c r="E32" s="634">
        <f>SUM(D32)/D29*100</f>
        <v>2.7925531914893615</v>
      </c>
    </row>
    <row r="33" spans="2:5" ht="15" thickBot="1" x14ac:dyDescent="0.25">
      <c r="B33" s="495" t="s">
        <v>230</v>
      </c>
      <c r="C33" s="635">
        <v>54</v>
      </c>
      <c r="D33" s="635">
        <v>495</v>
      </c>
      <c r="E33" s="636">
        <f>SUM(D33)/D29*100</f>
        <v>2.6329787234042552</v>
      </c>
    </row>
    <row r="34" spans="2:5" ht="15" thickBot="1" x14ac:dyDescent="0.25">
      <c r="B34" s="491" t="s">
        <v>231</v>
      </c>
      <c r="C34" s="627">
        <v>6</v>
      </c>
      <c r="D34" s="637">
        <f>SUM(D35:D37)</f>
        <v>1861</v>
      </c>
      <c r="E34" s="628">
        <f>SUM(D34)/D62*100</f>
        <v>1.9960101248444808</v>
      </c>
    </row>
    <row r="35" spans="2:5" x14ac:dyDescent="0.2">
      <c r="B35" s="492" t="s">
        <v>232</v>
      </c>
      <c r="C35" s="629">
        <v>61</v>
      </c>
      <c r="D35" s="638">
        <v>1348</v>
      </c>
      <c r="E35" s="630">
        <f>SUM(D35)/D34*100</f>
        <v>72.434175174637289</v>
      </c>
    </row>
    <row r="36" spans="2:5" x14ac:dyDescent="0.2">
      <c r="B36" s="493" t="s">
        <v>233</v>
      </c>
      <c r="C36" s="631">
        <v>62</v>
      </c>
      <c r="D36" s="631">
        <v>397</v>
      </c>
      <c r="E36" s="632">
        <f>SUM(D36)/D34*100</f>
        <v>21.332616872649112</v>
      </c>
    </row>
    <row r="37" spans="2:5" ht="15" thickBot="1" x14ac:dyDescent="0.25">
      <c r="B37" s="496" t="s">
        <v>234</v>
      </c>
      <c r="C37" s="642">
        <v>63</v>
      </c>
      <c r="D37" s="642">
        <v>116</v>
      </c>
      <c r="E37" s="643">
        <f>SUM(D37)/D34*100</f>
        <v>6.2332079527135953</v>
      </c>
    </row>
    <row r="38" spans="2:5" ht="33" customHeight="1" thickBot="1" x14ac:dyDescent="0.25">
      <c r="B38" s="623" t="s">
        <v>202</v>
      </c>
      <c r="C38" s="624" t="s">
        <v>203</v>
      </c>
      <c r="D38" s="624" t="s">
        <v>204</v>
      </c>
      <c r="E38" s="625" t="s">
        <v>320</v>
      </c>
    </row>
    <row r="39" spans="2:5" ht="15" thickBot="1" x14ac:dyDescent="0.25">
      <c r="B39" s="491" t="s">
        <v>235</v>
      </c>
      <c r="C39" s="627">
        <v>7</v>
      </c>
      <c r="D39" s="637">
        <f>SUM(D40:D44)</f>
        <v>25861</v>
      </c>
      <c r="E39" s="628">
        <f>SUM(D39)/D62*100</f>
        <v>27.737140160453045</v>
      </c>
    </row>
    <row r="40" spans="2:5" x14ac:dyDescent="0.2">
      <c r="B40" s="492" t="s">
        <v>260</v>
      </c>
      <c r="C40" s="629">
        <v>71</v>
      </c>
      <c r="D40" s="638">
        <v>6649</v>
      </c>
      <c r="E40" s="630">
        <f>SUM(D40)/D39*100</f>
        <v>25.710529368547235</v>
      </c>
    </row>
    <row r="41" spans="2:5" x14ac:dyDescent="0.2">
      <c r="B41" s="493" t="s">
        <v>236</v>
      </c>
      <c r="C41" s="631">
        <v>72</v>
      </c>
      <c r="D41" s="640">
        <v>8886</v>
      </c>
      <c r="E41" s="632">
        <f>SUM(D41)/D39*100</f>
        <v>34.360620238969879</v>
      </c>
    </row>
    <row r="42" spans="2:5" x14ac:dyDescent="0.2">
      <c r="B42" s="494" t="s">
        <v>237</v>
      </c>
      <c r="C42" s="633">
        <v>73</v>
      </c>
      <c r="D42" s="639">
        <v>1185</v>
      </c>
      <c r="E42" s="634">
        <f>SUM(D42)/D39*100</f>
        <v>4.5821893971617493</v>
      </c>
    </row>
    <row r="43" spans="2:5" x14ac:dyDescent="0.2">
      <c r="B43" s="493" t="s">
        <v>238</v>
      </c>
      <c r="C43" s="631">
        <v>74</v>
      </c>
      <c r="D43" s="640">
        <v>1722</v>
      </c>
      <c r="E43" s="632">
        <f>SUM(D43)/D39*100</f>
        <v>6.6586752252426438</v>
      </c>
    </row>
    <row r="44" spans="2:5" ht="29.25" thickBot="1" x14ac:dyDescent="0.25">
      <c r="B44" s="496" t="s">
        <v>239</v>
      </c>
      <c r="C44" s="642">
        <v>75</v>
      </c>
      <c r="D44" s="644">
        <v>7419</v>
      </c>
      <c r="E44" s="643">
        <f>SUM(D44)/D39*100</f>
        <v>28.687985770078495</v>
      </c>
    </row>
    <row r="45" spans="2:5" ht="15" thickBot="1" x14ac:dyDescent="0.25">
      <c r="B45" s="491" t="s">
        <v>240</v>
      </c>
      <c r="C45" s="627">
        <v>8</v>
      </c>
      <c r="D45" s="637">
        <f>SUM(D46:D48)</f>
        <v>6004</v>
      </c>
      <c r="E45" s="628">
        <f>SUM(D45)/D62*100</f>
        <v>6.4395726972414096</v>
      </c>
    </row>
    <row r="46" spans="2:5" x14ac:dyDescent="0.2">
      <c r="B46" s="492" t="s">
        <v>241</v>
      </c>
      <c r="C46" s="629">
        <v>81</v>
      </c>
      <c r="D46" s="638">
        <v>2885</v>
      </c>
      <c r="E46" s="630">
        <f>SUM(D46)/D45*100</f>
        <v>48.051299133910724</v>
      </c>
    </row>
    <row r="47" spans="2:5" x14ac:dyDescent="0.2">
      <c r="B47" s="493" t="s">
        <v>242</v>
      </c>
      <c r="C47" s="631">
        <v>82</v>
      </c>
      <c r="D47" s="631">
        <v>653</v>
      </c>
      <c r="E47" s="632">
        <f>SUM(D47)/D45*100</f>
        <v>10.876082611592272</v>
      </c>
    </row>
    <row r="48" spans="2:5" ht="15" thickBot="1" x14ac:dyDescent="0.25">
      <c r="B48" s="496" t="s">
        <v>243</v>
      </c>
      <c r="C48" s="642">
        <v>83</v>
      </c>
      <c r="D48" s="644">
        <v>2466</v>
      </c>
      <c r="E48" s="643">
        <f>SUM(D48)/D45*100</f>
        <v>41.072618254497002</v>
      </c>
    </row>
    <row r="49" spans="2:5" ht="29.25" thickBot="1" x14ac:dyDescent="0.25">
      <c r="B49" s="623" t="s">
        <v>202</v>
      </c>
      <c r="C49" s="624" t="s">
        <v>203</v>
      </c>
      <c r="D49" s="624" t="s">
        <v>204</v>
      </c>
      <c r="E49" s="625" t="s">
        <v>320</v>
      </c>
    </row>
    <row r="50" spans="2:5" ht="15" thickBot="1" x14ac:dyDescent="0.25">
      <c r="B50" s="491" t="s">
        <v>244</v>
      </c>
      <c r="C50" s="627">
        <v>9</v>
      </c>
      <c r="D50" s="637">
        <f>SUM(D51:D56)</f>
        <v>8415</v>
      </c>
      <c r="E50" s="628">
        <f>SUM(D50)/D62*100</f>
        <v>9.0254837187352521</v>
      </c>
    </row>
    <row r="51" spans="2:5" x14ac:dyDescent="0.2">
      <c r="B51" s="492" t="s">
        <v>245</v>
      </c>
      <c r="C51" s="629">
        <v>91</v>
      </c>
      <c r="D51" s="638">
        <v>1794</v>
      </c>
      <c r="E51" s="630">
        <f>SUM(D51)/D50*100</f>
        <v>21.319073083778967</v>
      </c>
    </row>
    <row r="52" spans="2:5" x14ac:dyDescent="0.2">
      <c r="B52" s="493" t="s">
        <v>246</v>
      </c>
      <c r="C52" s="631">
        <v>92</v>
      </c>
      <c r="D52" s="631">
        <v>281</v>
      </c>
      <c r="E52" s="632">
        <f>SUM(D52)/D50*100</f>
        <v>3.3392751039809863</v>
      </c>
    </row>
    <row r="53" spans="2:5" ht="28.5" x14ac:dyDescent="0.2">
      <c r="B53" s="494" t="s">
        <v>247</v>
      </c>
      <c r="C53" s="633">
        <v>93</v>
      </c>
      <c r="D53" s="639">
        <v>4636</v>
      </c>
      <c r="E53" s="634">
        <f>SUM(D53)/D50*100</f>
        <v>55.092097445038625</v>
      </c>
    </row>
    <row r="54" spans="2:5" x14ac:dyDescent="0.2">
      <c r="B54" s="493" t="s">
        <v>248</v>
      </c>
      <c r="C54" s="631">
        <v>94</v>
      </c>
      <c r="D54" s="631">
        <v>486</v>
      </c>
      <c r="E54" s="632">
        <f>SUM(D54)/D50*100</f>
        <v>5.7754010695187166</v>
      </c>
    </row>
    <row r="55" spans="2:5" x14ac:dyDescent="0.2">
      <c r="B55" s="494" t="s">
        <v>249</v>
      </c>
      <c r="C55" s="633">
        <v>95</v>
      </c>
      <c r="D55" s="633">
        <v>12</v>
      </c>
      <c r="E55" s="634">
        <f>SUM(D55)/D50*100</f>
        <v>0.14260249554367202</v>
      </c>
    </row>
    <row r="56" spans="2:5" ht="15" thickBot="1" x14ac:dyDescent="0.25">
      <c r="B56" s="495" t="s">
        <v>250</v>
      </c>
      <c r="C56" s="635">
        <v>96</v>
      </c>
      <c r="D56" s="641">
        <v>1206</v>
      </c>
      <c r="E56" s="636">
        <f>SUM(D56)/D50*100</f>
        <v>14.331550802139038</v>
      </c>
    </row>
    <row r="57" spans="2:5" ht="15" thickBot="1" x14ac:dyDescent="0.25">
      <c r="B57" s="491" t="s">
        <v>251</v>
      </c>
      <c r="C57" s="627">
        <v>0</v>
      </c>
      <c r="D57" s="627">
        <f>SUM(D58:D60)</f>
        <v>46</v>
      </c>
      <c r="E57" s="645">
        <f>SUM(D57)/D62*100</f>
        <v>4.9337165901583074E-2</v>
      </c>
    </row>
    <row r="58" spans="2:5" x14ac:dyDescent="0.2">
      <c r="B58" s="492" t="s">
        <v>252</v>
      </c>
      <c r="C58" s="629">
        <v>1</v>
      </c>
      <c r="D58" s="629">
        <v>4</v>
      </c>
      <c r="E58" s="630">
        <f>SUM(D58)/D57*100</f>
        <v>8.695652173913043</v>
      </c>
    </row>
    <row r="59" spans="2:5" x14ac:dyDescent="0.2">
      <c r="B59" s="493" t="s">
        <v>253</v>
      </c>
      <c r="C59" s="631">
        <v>2</v>
      </c>
      <c r="D59" s="631">
        <v>1</v>
      </c>
      <c r="E59" s="632">
        <f>SUM(D59)/D57*100</f>
        <v>2.1739130434782608</v>
      </c>
    </row>
    <row r="60" spans="2:5" ht="39" customHeight="1" thickBot="1" x14ac:dyDescent="0.25">
      <c r="B60" s="646" t="s">
        <v>254</v>
      </c>
      <c r="C60" s="647">
        <v>3</v>
      </c>
      <c r="D60" s="647">
        <v>41</v>
      </c>
      <c r="E60" s="648">
        <f>SUM(D60)/D57*100</f>
        <v>89.130434782608688</v>
      </c>
    </row>
    <row r="61" spans="2:5" ht="15" thickBot="1" x14ac:dyDescent="0.25">
      <c r="B61" s="491" t="s">
        <v>255</v>
      </c>
      <c r="C61" s="627" t="s">
        <v>148</v>
      </c>
      <c r="D61" s="637">
        <v>14746</v>
      </c>
      <c r="E61" s="649" t="s">
        <v>121</v>
      </c>
    </row>
    <row r="62" spans="2:5" ht="15" thickBot="1" x14ac:dyDescent="0.25">
      <c r="B62" s="491" t="s">
        <v>256</v>
      </c>
      <c r="C62" s="627" t="s">
        <v>149</v>
      </c>
      <c r="D62" s="637">
        <f>SUM(D63)-D61</f>
        <v>93236</v>
      </c>
      <c r="E62" s="628">
        <v>100</v>
      </c>
    </row>
    <row r="63" spans="2:5" ht="15" thickBot="1" x14ac:dyDescent="0.25">
      <c r="B63" s="650" t="s">
        <v>257</v>
      </c>
      <c r="C63" s="651" t="s">
        <v>150</v>
      </c>
      <c r="D63" s="652">
        <v>107982</v>
      </c>
      <c r="E63" s="653" t="s">
        <v>121</v>
      </c>
    </row>
    <row r="65" spans="2:5" x14ac:dyDescent="0.2">
      <c r="B65" s="869" t="s">
        <v>323</v>
      </c>
      <c r="C65" s="869"/>
      <c r="D65" s="869"/>
      <c r="E65" s="869"/>
    </row>
    <row r="66" spans="2:5" x14ac:dyDescent="0.2">
      <c r="B66" s="869"/>
      <c r="C66" s="869"/>
      <c r="D66" s="869"/>
      <c r="E66" s="869"/>
    </row>
    <row r="67" spans="2:5" x14ac:dyDescent="0.2">
      <c r="B67" s="869" t="s">
        <v>324</v>
      </c>
      <c r="C67" s="869"/>
      <c r="D67" s="869"/>
      <c r="E67" s="869"/>
    </row>
    <row r="68" spans="2:5" x14ac:dyDescent="0.2">
      <c r="B68" s="869"/>
      <c r="C68" s="869"/>
      <c r="D68" s="869"/>
      <c r="E68" s="869"/>
    </row>
  </sheetData>
  <mergeCells count="2">
    <mergeCell ref="B65:E66"/>
    <mergeCell ref="B67:E68"/>
  </mergeCells>
  <printOptions horizontalCentered="1"/>
  <pageMargins left="0" right="0" top="0" bottom="0" header="0" footer="0"/>
  <pageSetup paperSize="9" scale="6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2:F20"/>
  <sheetViews>
    <sheetView showGridLines="0" workbookViewId="0">
      <selection activeCell="B1" sqref="B1"/>
    </sheetView>
  </sheetViews>
  <sheetFormatPr defaultRowHeight="15" x14ac:dyDescent="0.25"/>
  <cols>
    <col min="1" max="1" width="3.42578125" customWidth="1"/>
    <col min="2" max="2" width="36" customWidth="1"/>
    <col min="3" max="3" width="10" customWidth="1"/>
    <col min="4" max="5" width="12.7109375" customWidth="1"/>
    <col min="6" max="6" width="13" customWidth="1"/>
  </cols>
  <sheetData>
    <row r="2" spans="2:6" x14ac:dyDescent="0.25">
      <c r="B2" s="218" t="s">
        <v>335</v>
      </c>
    </row>
    <row r="3" spans="2:6" x14ac:dyDescent="0.25">
      <c r="B3" s="218" t="s">
        <v>173</v>
      </c>
    </row>
    <row r="4" spans="2:6" ht="15.75" thickBot="1" x14ac:dyDescent="0.3"/>
    <row r="5" spans="2:6" x14ac:dyDescent="0.25">
      <c r="B5" s="870" t="s">
        <v>202</v>
      </c>
      <c r="C5" s="872" t="s">
        <v>203</v>
      </c>
      <c r="D5" s="874" t="s">
        <v>176</v>
      </c>
      <c r="E5" s="875"/>
      <c r="F5" s="876" t="s">
        <v>101</v>
      </c>
    </row>
    <row r="6" spans="2:6" ht="15.75" thickBot="1" x14ac:dyDescent="0.3">
      <c r="B6" s="871"/>
      <c r="C6" s="873"/>
      <c r="D6" s="417" t="s">
        <v>100</v>
      </c>
      <c r="E6" s="417" t="s">
        <v>285</v>
      </c>
      <c r="F6" s="877"/>
    </row>
    <row r="7" spans="2:6" ht="30" x14ac:dyDescent="0.25">
      <c r="B7" s="403" t="s">
        <v>277</v>
      </c>
      <c r="C7" s="418">
        <v>1</v>
      </c>
      <c r="D7" s="418">
        <v>529</v>
      </c>
      <c r="E7" s="418">
        <v>525</v>
      </c>
      <c r="F7" s="527">
        <f>SUM(E7)-D7</f>
        <v>-4</v>
      </c>
    </row>
    <row r="8" spans="2:6" x14ac:dyDescent="0.25">
      <c r="B8" s="419" t="s">
        <v>261</v>
      </c>
      <c r="C8" s="420">
        <v>2</v>
      </c>
      <c r="D8" s="421">
        <v>14227</v>
      </c>
      <c r="E8" s="421">
        <v>12424</v>
      </c>
      <c r="F8" s="536">
        <f>SUM(E8)-D8</f>
        <v>-1803</v>
      </c>
    </row>
    <row r="9" spans="2:6" x14ac:dyDescent="0.25">
      <c r="B9" s="407" t="s">
        <v>262</v>
      </c>
      <c r="C9" s="408">
        <v>3</v>
      </c>
      <c r="D9" s="412">
        <v>17266</v>
      </c>
      <c r="E9" s="412">
        <v>15187</v>
      </c>
      <c r="F9" s="537">
        <f t="shared" ref="F9:F19" si="0">SUM(E9)-D9</f>
        <v>-2079</v>
      </c>
    </row>
    <row r="10" spans="2:6" x14ac:dyDescent="0.25">
      <c r="B10" s="419" t="s">
        <v>263</v>
      </c>
      <c r="C10" s="420">
        <v>4</v>
      </c>
      <c r="D10" s="421">
        <v>4466</v>
      </c>
      <c r="E10" s="421">
        <v>4113</v>
      </c>
      <c r="F10" s="536">
        <f t="shared" si="0"/>
        <v>-353</v>
      </c>
    </row>
    <row r="11" spans="2:6" ht="30" x14ac:dyDescent="0.25">
      <c r="B11" s="407" t="s">
        <v>264</v>
      </c>
      <c r="C11" s="408">
        <v>5</v>
      </c>
      <c r="D11" s="412">
        <v>20873</v>
      </c>
      <c r="E11" s="412">
        <v>18800</v>
      </c>
      <c r="F11" s="537">
        <f t="shared" si="0"/>
        <v>-2073</v>
      </c>
    </row>
    <row r="12" spans="2:6" x14ac:dyDescent="0.25">
      <c r="B12" s="419" t="s">
        <v>265</v>
      </c>
      <c r="C12" s="420">
        <v>6</v>
      </c>
      <c r="D12" s="421">
        <v>2214</v>
      </c>
      <c r="E12" s="421">
        <v>1861</v>
      </c>
      <c r="F12" s="536">
        <f t="shared" si="0"/>
        <v>-353</v>
      </c>
    </row>
    <row r="13" spans="2:6" x14ac:dyDescent="0.25">
      <c r="B13" s="407" t="s">
        <v>266</v>
      </c>
      <c r="C13" s="408">
        <v>7</v>
      </c>
      <c r="D13" s="412">
        <v>29994</v>
      </c>
      <c r="E13" s="412">
        <v>25861</v>
      </c>
      <c r="F13" s="537">
        <f t="shared" si="0"/>
        <v>-4133</v>
      </c>
    </row>
    <row r="14" spans="2:6" x14ac:dyDescent="0.25">
      <c r="B14" s="419" t="s">
        <v>267</v>
      </c>
      <c r="C14" s="420">
        <v>8</v>
      </c>
      <c r="D14" s="421">
        <v>6947</v>
      </c>
      <c r="E14" s="421">
        <v>6004</v>
      </c>
      <c r="F14" s="536">
        <f t="shared" si="0"/>
        <v>-943</v>
      </c>
    </row>
    <row r="15" spans="2:6" x14ac:dyDescent="0.25">
      <c r="B15" s="407" t="s">
        <v>268</v>
      </c>
      <c r="C15" s="408">
        <v>9</v>
      </c>
      <c r="D15" s="412">
        <v>9642</v>
      </c>
      <c r="E15" s="412">
        <v>8415</v>
      </c>
      <c r="F15" s="537">
        <f t="shared" si="0"/>
        <v>-1227</v>
      </c>
    </row>
    <row r="16" spans="2:6" x14ac:dyDescent="0.25">
      <c r="B16" s="419" t="s">
        <v>269</v>
      </c>
      <c r="C16" s="420">
        <v>0</v>
      </c>
      <c r="D16" s="420">
        <v>47</v>
      </c>
      <c r="E16" s="420">
        <v>46</v>
      </c>
      <c r="F16" s="536">
        <f t="shared" si="0"/>
        <v>-1</v>
      </c>
    </row>
    <row r="17" spans="2:6" x14ac:dyDescent="0.25">
      <c r="B17" s="407" t="s">
        <v>255</v>
      </c>
      <c r="C17" s="408" t="s">
        <v>148</v>
      </c>
      <c r="D17" s="412">
        <v>17309</v>
      </c>
      <c r="E17" s="412">
        <v>14746</v>
      </c>
      <c r="F17" s="537">
        <f t="shared" si="0"/>
        <v>-2563</v>
      </c>
    </row>
    <row r="18" spans="2:6" x14ac:dyDescent="0.25">
      <c r="B18" s="419" t="s">
        <v>270</v>
      </c>
      <c r="C18" s="420" t="s">
        <v>149</v>
      </c>
      <c r="D18" s="421">
        <v>106205</v>
      </c>
      <c r="E18" s="421">
        <f>SUM(E19)-E17</f>
        <v>93236</v>
      </c>
      <c r="F18" s="536">
        <f t="shared" si="0"/>
        <v>-12969</v>
      </c>
    </row>
    <row r="19" spans="2:6" ht="15.75" thickBot="1" x14ac:dyDescent="0.3">
      <c r="B19" s="423" t="s">
        <v>271</v>
      </c>
      <c r="C19" s="424" t="s">
        <v>150</v>
      </c>
      <c r="D19" s="425">
        <v>123514</v>
      </c>
      <c r="E19" s="425">
        <v>107982</v>
      </c>
      <c r="F19" s="538">
        <f t="shared" si="0"/>
        <v>-15532</v>
      </c>
    </row>
    <row r="20" spans="2:6" x14ac:dyDescent="0.25">
      <c r="D20" s="601"/>
      <c r="E20" s="601"/>
    </row>
  </sheetData>
  <mergeCells count="4">
    <mergeCell ref="B5:B6"/>
    <mergeCell ref="C5:C6"/>
    <mergeCell ref="D5:E5"/>
    <mergeCell ref="F5:F6"/>
  </mergeCells>
  <printOptions horizontalCentered="1"/>
  <pageMargins left="0" right="0.39370078740157483" top="0.98425196850393704" bottom="0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U33"/>
  <sheetViews>
    <sheetView zoomScale="90" zoomScaleNormal="90" workbookViewId="0">
      <selection activeCell="B1" sqref="B1"/>
    </sheetView>
  </sheetViews>
  <sheetFormatPr defaultRowHeight="15" x14ac:dyDescent="0.25"/>
  <cols>
    <col min="1" max="1" width="3.140625" style="9" customWidth="1"/>
    <col min="2" max="2" width="24.5703125" style="9" customWidth="1"/>
    <col min="3" max="3" width="12" style="9" customWidth="1"/>
    <col min="4" max="4" width="13.42578125" style="9" customWidth="1"/>
    <col min="5" max="5" width="12" style="9" customWidth="1"/>
    <col min="6" max="6" width="13.7109375" style="9" customWidth="1"/>
    <col min="7" max="7" width="10.85546875" style="9" customWidth="1"/>
    <col min="8" max="8" width="12.85546875" style="9" customWidth="1"/>
    <col min="9" max="10" width="12.28515625" style="9" customWidth="1"/>
    <col min="11" max="11" width="11.42578125" style="9" customWidth="1"/>
    <col min="12" max="12" width="14.140625" style="9" customWidth="1"/>
    <col min="13" max="14" width="12.42578125" style="9" customWidth="1"/>
    <col min="15" max="15" width="11.85546875" style="9" customWidth="1"/>
    <col min="16" max="16" width="12.85546875" style="9" customWidth="1"/>
    <col min="17" max="18" width="11.85546875" style="9" customWidth="1"/>
    <col min="19" max="19" width="2.7109375" style="9" customWidth="1"/>
    <col min="20" max="21" width="14.42578125" style="9" customWidth="1"/>
    <col min="22" max="16384" width="9.140625" style="9"/>
  </cols>
  <sheetData>
    <row r="2" spans="2:21" x14ac:dyDescent="0.25">
      <c r="B2" s="9" t="s">
        <v>336</v>
      </c>
    </row>
    <row r="3" spans="2:21" x14ac:dyDescent="0.25">
      <c r="B3" s="9" t="s">
        <v>137</v>
      </c>
    </row>
    <row r="4" spans="2:21" ht="15.75" thickBot="1" x14ac:dyDescent="0.3">
      <c r="C4" s="885"/>
      <c r="D4" s="885"/>
      <c r="E4" s="885"/>
      <c r="F4" s="885"/>
      <c r="G4" s="885"/>
      <c r="H4" s="885"/>
      <c r="I4" s="885"/>
      <c r="J4" s="654"/>
      <c r="K4" s="603"/>
      <c r="L4" s="603"/>
    </row>
    <row r="5" spans="2:21" ht="22.5" customHeight="1" x14ac:dyDescent="0.25">
      <c r="B5" s="719" t="s">
        <v>179</v>
      </c>
      <c r="C5" s="805" t="s">
        <v>305</v>
      </c>
      <c r="D5" s="806"/>
      <c r="E5" s="806"/>
      <c r="F5" s="809"/>
      <c r="G5" s="805" t="s">
        <v>306</v>
      </c>
      <c r="H5" s="806"/>
      <c r="I5" s="806"/>
      <c r="J5" s="809"/>
      <c r="K5" s="744" t="s">
        <v>101</v>
      </c>
      <c r="L5" s="745"/>
      <c r="M5" s="745"/>
      <c r="N5" s="746"/>
      <c r="O5" s="744" t="s">
        <v>102</v>
      </c>
      <c r="P5" s="745"/>
      <c r="Q5" s="745"/>
      <c r="R5" s="746"/>
      <c r="T5" s="882" t="s">
        <v>342</v>
      </c>
      <c r="U5" s="882" t="s">
        <v>341</v>
      </c>
    </row>
    <row r="6" spans="2:21" ht="15" customHeight="1" x14ac:dyDescent="0.25">
      <c r="B6" s="720"/>
      <c r="C6" s="878" t="s">
        <v>2</v>
      </c>
      <c r="D6" s="830" t="s">
        <v>42</v>
      </c>
      <c r="E6" s="830"/>
      <c r="F6" s="880" t="s">
        <v>337</v>
      </c>
      <c r="G6" s="878" t="s">
        <v>2</v>
      </c>
      <c r="H6" s="830" t="s">
        <v>42</v>
      </c>
      <c r="I6" s="830"/>
      <c r="J6" s="880" t="s">
        <v>337</v>
      </c>
      <c r="K6" s="878" t="s">
        <v>271</v>
      </c>
      <c r="L6" s="830" t="s">
        <v>42</v>
      </c>
      <c r="M6" s="830"/>
      <c r="N6" s="880" t="s">
        <v>337</v>
      </c>
      <c r="O6" s="878" t="s">
        <v>271</v>
      </c>
      <c r="P6" s="830" t="s">
        <v>42</v>
      </c>
      <c r="Q6" s="830"/>
      <c r="R6" s="886" t="s">
        <v>337</v>
      </c>
      <c r="T6" s="883"/>
      <c r="U6" s="883"/>
    </row>
    <row r="7" spans="2:21" ht="55.5" customHeight="1" thickBot="1" x14ac:dyDescent="0.3">
      <c r="B7" s="721"/>
      <c r="C7" s="879"/>
      <c r="D7" s="96" t="s">
        <v>40</v>
      </c>
      <c r="E7" s="96" t="s">
        <v>41</v>
      </c>
      <c r="F7" s="881"/>
      <c r="G7" s="879"/>
      <c r="H7" s="96" t="s">
        <v>40</v>
      </c>
      <c r="I7" s="96" t="s">
        <v>41</v>
      </c>
      <c r="J7" s="881"/>
      <c r="K7" s="879"/>
      <c r="L7" s="96" t="s">
        <v>40</v>
      </c>
      <c r="M7" s="96" t="s">
        <v>41</v>
      </c>
      <c r="N7" s="881"/>
      <c r="O7" s="879"/>
      <c r="P7" s="96" t="s">
        <v>40</v>
      </c>
      <c r="Q7" s="96" t="s">
        <v>41</v>
      </c>
      <c r="R7" s="887"/>
      <c r="T7" s="884"/>
      <c r="U7" s="884"/>
    </row>
    <row r="8" spans="2:21" x14ac:dyDescent="0.25">
      <c r="B8" s="95" t="s">
        <v>14</v>
      </c>
      <c r="C8" s="49">
        <f>SUM(C9:C33)</f>
        <v>33364</v>
      </c>
      <c r="D8" s="57">
        <f>SUM(D9:D33)</f>
        <v>16952</v>
      </c>
      <c r="E8" s="57">
        <f>SUM(E9:E33)</f>
        <v>6347</v>
      </c>
      <c r="F8" s="385">
        <f>SUM(T8)/C8</f>
        <v>24.248261599328618</v>
      </c>
      <c r="G8" s="49">
        <f>SUM(G9:G33)</f>
        <v>38617</v>
      </c>
      <c r="H8" s="57">
        <f>SUM(H9:H33)</f>
        <v>19558</v>
      </c>
      <c r="I8" s="57">
        <f>SUM(I9:I33)</f>
        <v>6446</v>
      </c>
      <c r="J8" s="385">
        <f>SUM(U8)/G8</f>
        <v>18.651086309138464</v>
      </c>
      <c r="K8" s="49">
        <f>SUM(K9:K33)</f>
        <v>5253</v>
      </c>
      <c r="L8" s="57">
        <f>SUM(L9:L33)</f>
        <v>2606</v>
      </c>
      <c r="M8" s="57">
        <f>SUM(M9:M33)</f>
        <v>99</v>
      </c>
      <c r="N8" s="385">
        <f>J8-F8</f>
        <v>-5.5971752901901546</v>
      </c>
      <c r="O8" s="386">
        <f>SUM(K8)/C8*100</f>
        <v>15.744515046157534</v>
      </c>
      <c r="P8" s="387">
        <f>SUM(L8)/D8*100</f>
        <v>15.372817366682398</v>
      </c>
      <c r="Q8" s="387">
        <f>SUM(M8)/E8*100</f>
        <v>1.559792027729636</v>
      </c>
      <c r="R8" s="50">
        <f>N8/F8*100</f>
        <v>-23.082789944600105</v>
      </c>
      <c r="T8" s="14">
        <v>809019</v>
      </c>
      <c r="U8" s="14">
        <v>720249</v>
      </c>
    </row>
    <row r="9" spans="2:21" ht="14.25" customHeight="1" x14ac:dyDescent="0.25">
      <c r="B9" s="123" t="s">
        <v>15</v>
      </c>
      <c r="C9" s="13">
        <v>345</v>
      </c>
      <c r="D9" s="14">
        <v>231</v>
      </c>
      <c r="E9" s="14">
        <v>83</v>
      </c>
      <c r="F9" s="42">
        <f>SUM(T9)/C9</f>
        <v>32.530434782608694</v>
      </c>
      <c r="G9" s="13">
        <v>434</v>
      </c>
      <c r="H9" s="14">
        <v>289</v>
      </c>
      <c r="I9" s="14">
        <v>110</v>
      </c>
      <c r="J9" s="42">
        <f t="shared" ref="J9:J33" si="0">SUM(U9)/G9</f>
        <v>23.541474654377879</v>
      </c>
      <c r="K9" s="13">
        <f>SUM(G9)-C9</f>
        <v>89</v>
      </c>
      <c r="L9" s="14">
        <f>SUM(H9)-D9</f>
        <v>58</v>
      </c>
      <c r="M9" s="14">
        <f>SUM(I9)-E9</f>
        <v>27</v>
      </c>
      <c r="N9" s="41">
        <f>J9-F9</f>
        <v>-8.9889601282308149</v>
      </c>
      <c r="O9" s="378">
        <f t="shared" ref="O9:O33" si="1">SUM(K9)/C9*100</f>
        <v>25.79710144927536</v>
      </c>
      <c r="P9" s="62">
        <f>SUM(L9)/D9*100</f>
        <v>25.108225108225106</v>
      </c>
      <c r="Q9" s="62">
        <f>SUM(M9)/E9*100</f>
        <v>32.53012048192771</v>
      </c>
      <c r="R9" s="33">
        <f>N9/F9*100</f>
        <v>-27.632462302767806</v>
      </c>
      <c r="T9" s="14">
        <v>11223</v>
      </c>
      <c r="U9" s="14">
        <v>10217</v>
      </c>
    </row>
    <row r="10" spans="2:21" x14ac:dyDescent="0.25">
      <c r="B10" s="317" t="s">
        <v>16</v>
      </c>
      <c r="C10" s="234">
        <v>852</v>
      </c>
      <c r="D10" s="318">
        <v>753</v>
      </c>
      <c r="E10" s="318">
        <v>269</v>
      </c>
      <c r="F10" s="391">
        <f t="shared" ref="F10:F33" si="2">SUM(T10)/C10</f>
        <v>45.178403755868544</v>
      </c>
      <c r="G10" s="234">
        <v>964</v>
      </c>
      <c r="H10" s="318">
        <v>772</v>
      </c>
      <c r="I10" s="318">
        <v>277</v>
      </c>
      <c r="J10" s="391">
        <f t="shared" si="0"/>
        <v>36.254149377593365</v>
      </c>
      <c r="K10" s="234">
        <f t="shared" ref="K10:K33" si="3">SUM(G10)-C10</f>
        <v>112</v>
      </c>
      <c r="L10" s="318">
        <f t="shared" ref="L10:L33" si="4">SUM(H10)-D10</f>
        <v>19</v>
      </c>
      <c r="M10" s="318">
        <f t="shared" ref="M10:M33" si="5">SUM(I10)-E10</f>
        <v>8</v>
      </c>
      <c r="N10" s="392">
        <f>J10-F10</f>
        <v>-8.9242543782751795</v>
      </c>
      <c r="O10" s="393">
        <f t="shared" si="1"/>
        <v>13.145539906103288</v>
      </c>
      <c r="P10" s="394">
        <f>SUM(L10)/D10*100</f>
        <v>2.5232403718459495</v>
      </c>
      <c r="Q10" s="394">
        <f>SUM(M10)/E10*100</f>
        <v>2.9739776951672861</v>
      </c>
      <c r="R10" s="395">
        <f t="shared" ref="R10:R33" si="6">N10/F10*100</f>
        <v>-19.75336363475645</v>
      </c>
      <c r="T10" s="14">
        <v>38492</v>
      </c>
      <c r="U10" s="14">
        <v>34949</v>
      </c>
    </row>
    <row r="11" spans="2:21" ht="14.25" customHeight="1" x14ac:dyDescent="0.25">
      <c r="B11" s="123" t="s">
        <v>17</v>
      </c>
      <c r="C11" s="13">
        <v>2352</v>
      </c>
      <c r="D11" s="14">
        <v>902</v>
      </c>
      <c r="E11" s="14">
        <v>284</v>
      </c>
      <c r="F11" s="42">
        <f t="shared" si="2"/>
        <v>18.151360544217688</v>
      </c>
      <c r="G11" s="13">
        <v>2477</v>
      </c>
      <c r="H11" s="14">
        <v>991</v>
      </c>
      <c r="I11" s="14">
        <v>268</v>
      </c>
      <c r="J11" s="42">
        <f t="shared" si="0"/>
        <v>15.225676221235366</v>
      </c>
      <c r="K11" s="13">
        <f t="shared" si="3"/>
        <v>125</v>
      </c>
      <c r="L11" s="14">
        <f t="shared" si="4"/>
        <v>89</v>
      </c>
      <c r="M11" s="14">
        <f t="shared" ref="M11:M16" si="7">SUM(I11)-E11</f>
        <v>-16</v>
      </c>
      <c r="N11" s="41">
        <f t="shared" ref="N11:N32" si="8">J11-F11</f>
        <v>-2.9256843229823222</v>
      </c>
      <c r="O11" s="378">
        <f t="shared" si="1"/>
        <v>5.3146258503401356</v>
      </c>
      <c r="P11" s="62">
        <f t="shared" ref="P11:P33" si="9">SUM(L11)/D11*100</f>
        <v>9.8669623059866964</v>
      </c>
      <c r="Q11" s="62">
        <f>SUM(M11)/E11*100</f>
        <v>-5.6338028169014089</v>
      </c>
      <c r="R11" s="33">
        <f t="shared" si="6"/>
        <v>-16.118264610827371</v>
      </c>
      <c r="T11" s="14">
        <v>42692</v>
      </c>
      <c r="U11" s="14">
        <v>37714</v>
      </c>
    </row>
    <row r="12" spans="2:21" ht="18" customHeight="1" x14ac:dyDescent="0.25">
      <c r="B12" s="317" t="s">
        <v>18</v>
      </c>
      <c r="C12" s="234">
        <v>1812</v>
      </c>
      <c r="D12" s="318">
        <v>1212</v>
      </c>
      <c r="E12" s="318">
        <v>388</v>
      </c>
      <c r="F12" s="391">
        <f t="shared" si="2"/>
        <v>30.801324503311257</v>
      </c>
      <c r="G12" s="234">
        <v>2480</v>
      </c>
      <c r="H12" s="318">
        <v>1410</v>
      </c>
      <c r="I12" s="318">
        <v>417</v>
      </c>
      <c r="J12" s="391">
        <f t="shared" si="0"/>
        <v>20.241532258064517</v>
      </c>
      <c r="K12" s="234">
        <f t="shared" si="3"/>
        <v>668</v>
      </c>
      <c r="L12" s="318">
        <f t="shared" si="4"/>
        <v>198</v>
      </c>
      <c r="M12" s="318">
        <f t="shared" si="7"/>
        <v>29</v>
      </c>
      <c r="N12" s="392">
        <f t="shared" si="8"/>
        <v>-10.55979224524674</v>
      </c>
      <c r="O12" s="393">
        <f t="shared" si="1"/>
        <v>36.865342163355407</v>
      </c>
      <c r="P12" s="394">
        <f t="shared" si="9"/>
        <v>16.336633663366339</v>
      </c>
      <c r="Q12" s="394">
        <f>SUM(M12)/E12*100</f>
        <v>7.4742268041237114</v>
      </c>
      <c r="R12" s="395">
        <f t="shared" si="6"/>
        <v>-34.283565448984263</v>
      </c>
      <c r="T12" s="14">
        <v>55812</v>
      </c>
      <c r="U12" s="14">
        <v>50199</v>
      </c>
    </row>
    <row r="13" spans="2:21" x14ac:dyDescent="0.25">
      <c r="B13" s="123" t="s">
        <v>19</v>
      </c>
      <c r="C13" s="13">
        <v>950</v>
      </c>
      <c r="D13" s="14">
        <v>769</v>
      </c>
      <c r="E13" s="14">
        <v>227</v>
      </c>
      <c r="F13" s="42">
        <f t="shared" si="2"/>
        <v>53.114736842105266</v>
      </c>
      <c r="G13" s="13">
        <v>1109</v>
      </c>
      <c r="H13" s="14">
        <v>875</v>
      </c>
      <c r="I13" s="14">
        <v>235</v>
      </c>
      <c r="J13" s="42">
        <f t="shared" si="0"/>
        <v>42.195671776375114</v>
      </c>
      <c r="K13" s="13">
        <f t="shared" si="3"/>
        <v>159</v>
      </c>
      <c r="L13" s="14">
        <f t="shared" si="4"/>
        <v>106</v>
      </c>
      <c r="M13" s="14">
        <f t="shared" si="7"/>
        <v>8</v>
      </c>
      <c r="N13" s="41">
        <f t="shared" si="8"/>
        <v>-10.919065065730152</v>
      </c>
      <c r="O13" s="378">
        <f t="shared" si="1"/>
        <v>16.736842105263158</v>
      </c>
      <c r="P13" s="62">
        <f t="shared" si="9"/>
        <v>13.784135240572171</v>
      </c>
      <c r="Q13" s="62">
        <f t="shared" ref="Q13:Q26" si="10">SUM(M13)/E13*100</f>
        <v>3.5242290748898681</v>
      </c>
      <c r="R13" s="33">
        <f t="shared" si="6"/>
        <v>-20.557505722356058</v>
      </c>
      <c r="T13" s="14">
        <v>50459</v>
      </c>
      <c r="U13" s="14">
        <v>46795</v>
      </c>
    </row>
    <row r="14" spans="2:21" x14ac:dyDescent="0.25">
      <c r="B14" s="317" t="s">
        <v>20</v>
      </c>
      <c r="C14" s="234">
        <v>953</v>
      </c>
      <c r="D14" s="318">
        <v>614</v>
      </c>
      <c r="E14" s="318">
        <v>192</v>
      </c>
      <c r="F14" s="391">
        <f t="shared" si="2"/>
        <v>22.751311647429173</v>
      </c>
      <c r="G14" s="234">
        <v>1364</v>
      </c>
      <c r="H14" s="318">
        <v>764</v>
      </c>
      <c r="I14" s="318">
        <v>189</v>
      </c>
      <c r="J14" s="391">
        <f t="shared" si="0"/>
        <v>13.370234604105573</v>
      </c>
      <c r="K14" s="234">
        <f t="shared" si="3"/>
        <v>411</v>
      </c>
      <c r="L14" s="318">
        <f t="shared" si="4"/>
        <v>150</v>
      </c>
      <c r="M14" s="318">
        <f t="shared" si="7"/>
        <v>-3</v>
      </c>
      <c r="N14" s="392">
        <f t="shared" si="8"/>
        <v>-9.3810770433236002</v>
      </c>
      <c r="O14" s="393">
        <f t="shared" si="1"/>
        <v>43.126967471143757</v>
      </c>
      <c r="P14" s="394">
        <f t="shared" si="9"/>
        <v>24.429967426710096</v>
      </c>
      <c r="Q14" s="394">
        <f t="shared" si="10"/>
        <v>-1.5625</v>
      </c>
      <c r="R14" s="395">
        <f t="shared" si="6"/>
        <v>-41.233126198170787</v>
      </c>
      <c r="T14" s="14">
        <v>21682</v>
      </c>
      <c r="U14" s="14">
        <v>18237</v>
      </c>
    </row>
    <row r="15" spans="2:21" ht="15.75" customHeight="1" x14ac:dyDescent="0.25">
      <c r="B15" s="123" t="s">
        <v>21</v>
      </c>
      <c r="C15" s="13">
        <v>569</v>
      </c>
      <c r="D15" s="14">
        <v>397</v>
      </c>
      <c r="E15" s="14">
        <v>133</v>
      </c>
      <c r="F15" s="42">
        <f t="shared" si="2"/>
        <v>60.22847100175747</v>
      </c>
      <c r="G15" s="13">
        <v>717</v>
      </c>
      <c r="H15" s="14">
        <v>463</v>
      </c>
      <c r="I15" s="14">
        <v>104</v>
      </c>
      <c r="J15" s="42">
        <f t="shared" si="0"/>
        <v>40.26778242677824</v>
      </c>
      <c r="K15" s="13">
        <f t="shared" si="3"/>
        <v>148</v>
      </c>
      <c r="L15" s="14">
        <f t="shared" si="4"/>
        <v>66</v>
      </c>
      <c r="M15" s="14">
        <f t="shared" si="7"/>
        <v>-29</v>
      </c>
      <c r="N15" s="41">
        <f t="shared" si="8"/>
        <v>-19.96068857497923</v>
      </c>
      <c r="O15" s="378">
        <f t="shared" si="1"/>
        <v>26.010544815465732</v>
      </c>
      <c r="P15" s="62">
        <f t="shared" si="9"/>
        <v>16.624685138539043</v>
      </c>
      <c r="Q15" s="62">
        <f t="shared" si="10"/>
        <v>-21.804511278195488</v>
      </c>
      <c r="R15" s="33">
        <f t="shared" si="6"/>
        <v>-33.141615988220543</v>
      </c>
      <c r="T15" s="14">
        <v>34270</v>
      </c>
      <c r="U15" s="14">
        <v>28872</v>
      </c>
    </row>
    <row r="16" spans="2:21" x14ac:dyDescent="0.25">
      <c r="B16" s="317" t="s">
        <v>22</v>
      </c>
      <c r="C16" s="234">
        <v>389</v>
      </c>
      <c r="D16" s="318">
        <v>282</v>
      </c>
      <c r="E16" s="318">
        <v>79</v>
      </c>
      <c r="F16" s="391">
        <f t="shared" si="2"/>
        <v>39.503856041131108</v>
      </c>
      <c r="G16" s="234">
        <v>411</v>
      </c>
      <c r="H16" s="318">
        <v>269</v>
      </c>
      <c r="I16" s="318">
        <v>62</v>
      </c>
      <c r="J16" s="391">
        <f t="shared" si="0"/>
        <v>34.549878345498783</v>
      </c>
      <c r="K16" s="234">
        <f t="shared" si="3"/>
        <v>22</v>
      </c>
      <c r="L16" s="318">
        <f t="shared" si="4"/>
        <v>-13</v>
      </c>
      <c r="M16" s="318">
        <f t="shared" si="7"/>
        <v>-17</v>
      </c>
      <c r="N16" s="392">
        <f t="shared" si="8"/>
        <v>-4.9539776956323252</v>
      </c>
      <c r="O16" s="393">
        <f t="shared" si="1"/>
        <v>5.6555269922879177</v>
      </c>
      <c r="P16" s="394">
        <f t="shared" si="9"/>
        <v>-4.6099290780141837</v>
      </c>
      <c r="Q16" s="394">
        <f t="shared" si="10"/>
        <v>-21.518987341772153</v>
      </c>
      <c r="R16" s="395">
        <f t="shared" si="6"/>
        <v>-12.540491466135059</v>
      </c>
      <c r="T16" s="14">
        <v>15367</v>
      </c>
      <c r="U16" s="14">
        <v>14200</v>
      </c>
    </row>
    <row r="17" spans="2:21" x14ac:dyDescent="0.25">
      <c r="B17" s="123" t="s">
        <v>23</v>
      </c>
      <c r="C17" s="13">
        <v>937</v>
      </c>
      <c r="D17" s="14">
        <v>595</v>
      </c>
      <c r="E17" s="14">
        <v>182</v>
      </c>
      <c r="F17" s="42">
        <f t="shared" si="2"/>
        <v>33.044823906083245</v>
      </c>
      <c r="G17" s="13">
        <v>1074</v>
      </c>
      <c r="H17" s="14">
        <v>751</v>
      </c>
      <c r="I17" s="14">
        <v>235</v>
      </c>
      <c r="J17" s="42">
        <f t="shared" si="0"/>
        <v>26.663873370577281</v>
      </c>
      <c r="K17" s="13">
        <f t="shared" si="3"/>
        <v>137</v>
      </c>
      <c r="L17" s="14">
        <f t="shared" si="4"/>
        <v>156</v>
      </c>
      <c r="M17" s="14">
        <f t="shared" si="5"/>
        <v>53</v>
      </c>
      <c r="N17" s="41">
        <f t="shared" si="8"/>
        <v>-6.3809505355059635</v>
      </c>
      <c r="O17" s="378">
        <f t="shared" si="1"/>
        <v>14.621131270010673</v>
      </c>
      <c r="P17" s="62">
        <f t="shared" si="9"/>
        <v>26.218487394957986</v>
      </c>
      <c r="Q17" s="62">
        <f t="shared" si="10"/>
        <v>29.120879120879124</v>
      </c>
      <c r="R17" s="33">
        <f t="shared" si="6"/>
        <v>-19.309984987788933</v>
      </c>
      <c r="T17" s="14">
        <v>30963</v>
      </c>
      <c r="U17" s="14">
        <v>28637</v>
      </c>
    </row>
    <row r="18" spans="2:21" x14ac:dyDescent="0.25">
      <c r="B18" s="317" t="s">
        <v>24</v>
      </c>
      <c r="C18" s="234">
        <v>1018</v>
      </c>
      <c r="D18" s="318">
        <v>691</v>
      </c>
      <c r="E18" s="318">
        <v>314</v>
      </c>
      <c r="F18" s="391">
        <f t="shared" si="2"/>
        <v>22.146365422396858</v>
      </c>
      <c r="G18" s="234">
        <v>1150</v>
      </c>
      <c r="H18" s="318">
        <v>871</v>
      </c>
      <c r="I18" s="318">
        <v>373</v>
      </c>
      <c r="J18" s="391">
        <f t="shared" si="0"/>
        <v>16.508695652173913</v>
      </c>
      <c r="K18" s="234">
        <f t="shared" si="3"/>
        <v>132</v>
      </c>
      <c r="L18" s="318">
        <f t="shared" si="4"/>
        <v>180</v>
      </c>
      <c r="M18" s="318">
        <f t="shared" si="5"/>
        <v>59</v>
      </c>
      <c r="N18" s="392">
        <f t="shared" si="8"/>
        <v>-5.6376697702229457</v>
      </c>
      <c r="O18" s="393">
        <f t="shared" si="1"/>
        <v>12.966601178781925</v>
      </c>
      <c r="P18" s="394">
        <f t="shared" si="9"/>
        <v>26.049204052098407</v>
      </c>
      <c r="Q18" s="394">
        <f t="shared" si="10"/>
        <v>18.789808917197455</v>
      </c>
      <c r="R18" s="395">
        <f t="shared" si="6"/>
        <v>-25.456410849797994</v>
      </c>
      <c r="T18" s="14">
        <v>22545</v>
      </c>
      <c r="U18" s="14">
        <v>18985</v>
      </c>
    </row>
    <row r="19" spans="2:21" x14ac:dyDescent="0.25">
      <c r="B19" s="123" t="s">
        <v>25</v>
      </c>
      <c r="C19" s="13">
        <v>1259</v>
      </c>
      <c r="D19" s="14">
        <v>767</v>
      </c>
      <c r="E19" s="14">
        <v>369</v>
      </c>
      <c r="F19" s="42">
        <f t="shared" si="2"/>
        <v>25.777601270849882</v>
      </c>
      <c r="G19" s="13">
        <v>1306</v>
      </c>
      <c r="H19" s="14">
        <v>827</v>
      </c>
      <c r="I19" s="14">
        <v>358</v>
      </c>
      <c r="J19" s="42">
        <f t="shared" si="0"/>
        <v>20.758805513016846</v>
      </c>
      <c r="K19" s="13">
        <f t="shared" si="3"/>
        <v>47</v>
      </c>
      <c r="L19" s="14">
        <f t="shared" si="4"/>
        <v>60</v>
      </c>
      <c r="M19" s="14">
        <f t="shared" si="5"/>
        <v>-11</v>
      </c>
      <c r="N19" s="41">
        <f t="shared" si="8"/>
        <v>-5.0187957578330362</v>
      </c>
      <c r="O19" s="378">
        <f t="shared" si="1"/>
        <v>3.7331215250198571</v>
      </c>
      <c r="P19" s="62">
        <f t="shared" si="9"/>
        <v>7.8226857887874841</v>
      </c>
      <c r="Q19" s="62">
        <f t="shared" si="10"/>
        <v>-2.9810298102981028</v>
      </c>
      <c r="R19" s="33">
        <f t="shared" si="6"/>
        <v>-19.469599615183931</v>
      </c>
      <c r="T19" s="14">
        <v>32454</v>
      </c>
      <c r="U19" s="14">
        <v>27111</v>
      </c>
    </row>
    <row r="20" spans="2:21" x14ac:dyDescent="0.25">
      <c r="B20" s="317" t="s">
        <v>26</v>
      </c>
      <c r="C20" s="234">
        <v>2493</v>
      </c>
      <c r="D20" s="318">
        <v>1200</v>
      </c>
      <c r="E20" s="318">
        <v>285</v>
      </c>
      <c r="F20" s="391">
        <f t="shared" si="2"/>
        <v>16.934616927396711</v>
      </c>
      <c r="G20" s="234">
        <v>3751</v>
      </c>
      <c r="H20" s="318">
        <v>1588</v>
      </c>
      <c r="I20" s="318">
        <v>310</v>
      </c>
      <c r="J20" s="391">
        <f t="shared" si="0"/>
        <v>10.141562250066649</v>
      </c>
      <c r="K20" s="234">
        <f t="shared" si="3"/>
        <v>1258</v>
      </c>
      <c r="L20" s="318">
        <f t="shared" si="4"/>
        <v>388</v>
      </c>
      <c r="M20" s="318">
        <f t="shared" si="5"/>
        <v>25</v>
      </c>
      <c r="N20" s="392">
        <f t="shared" si="8"/>
        <v>-6.793054677330062</v>
      </c>
      <c r="O20" s="393">
        <f t="shared" si="1"/>
        <v>50.461291616526275</v>
      </c>
      <c r="P20" s="394">
        <f t="shared" si="9"/>
        <v>32.333333333333329</v>
      </c>
      <c r="Q20" s="394">
        <f t="shared" si="10"/>
        <v>8.7719298245614024</v>
      </c>
      <c r="R20" s="395">
        <f t="shared" si="6"/>
        <v>-40.11342392009059</v>
      </c>
      <c r="T20" s="14">
        <v>42218</v>
      </c>
      <c r="U20" s="14">
        <v>38041</v>
      </c>
    </row>
    <row r="21" spans="2:21" x14ac:dyDescent="0.25">
      <c r="B21" s="123" t="s">
        <v>27</v>
      </c>
      <c r="C21" s="13">
        <v>878</v>
      </c>
      <c r="D21" s="14">
        <v>651</v>
      </c>
      <c r="E21" s="14">
        <v>320</v>
      </c>
      <c r="F21" s="42">
        <f t="shared" si="2"/>
        <v>35.939635535307517</v>
      </c>
      <c r="G21" s="13">
        <v>1015</v>
      </c>
      <c r="H21" s="14">
        <v>693</v>
      </c>
      <c r="I21" s="14">
        <v>296</v>
      </c>
      <c r="J21" s="42">
        <f t="shared" si="0"/>
        <v>26.43152709359606</v>
      </c>
      <c r="K21" s="13">
        <f>SUM(G21)-C21</f>
        <v>137</v>
      </c>
      <c r="L21" s="14">
        <f t="shared" si="4"/>
        <v>42</v>
      </c>
      <c r="M21" s="14">
        <f t="shared" si="5"/>
        <v>-24</v>
      </c>
      <c r="N21" s="41">
        <f t="shared" si="8"/>
        <v>-9.5081084417114567</v>
      </c>
      <c r="O21" s="378">
        <f t="shared" si="1"/>
        <v>15.603644646924831</v>
      </c>
      <c r="P21" s="62">
        <f t="shared" si="9"/>
        <v>6.4516129032258061</v>
      </c>
      <c r="Q21" s="62">
        <f t="shared" si="10"/>
        <v>-7.5</v>
      </c>
      <c r="R21" s="33">
        <f t="shared" si="6"/>
        <v>-26.45577313206357</v>
      </c>
      <c r="T21" s="14">
        <v>31555</v>
      </c>
      <c r="U21" s="14">
        <v>26828</v>
      </c>
    </row>
    <row r="22" spans="2:21" x14ac:dyDescent="0.25">
      <c r="B22" s="396" t="s">
        <v>28</v>
      </c>
      <c r="C22" s="397">
        <v>454</v>
      </c>
      <c r="D22" s="390">
        <v>363</v>
      </c>
      <c r="E22" s="318">
        <v>221</v>
      </c>
      <c r="F22" s="398">
        <f t="shared" si="2"/>
        <v>71.337004405286351</v>
      </c>
      <c r="G22" s="397">
        <v>480</v>
      </c>
      <c r="H22" s="390">
        <v>400</v>
      </c>
      <c r="I22" s="318">
        <v>245</v>
      </c>
      <c r="J22" s="398">
        <f t="shared" si="0"/>
        <v>61.420833333333334</v>
      </c>
      <c r="K22" s="397">
        <f t="shared" si="3"/>
        <v>26</v>
      </c>
      <c r="L22" s="390">
        <f t="shared" si="4"/>
        <v>37</v>
      </c>
      <c r="M22" s="318">
        <f t="shared" si="5"/>
        <v>24</v>
      </c>
      <c r="N22" s="392">
        <f t="shared" si="8"/>
        <v>-9.9161710719530163</v>
      </c>
      <c r="O22" s="399">
        <f t="shared" si="1"/>
        <v>5.7268722466960353</v>
      </c>
      <c r="P22" s="400">
        <f t="shared" si="9"/>
        <v>10.192837465564738</v>
      </c>
      <c r="Q22" s="394">
        <f t="shared" si="10"/>
        <v>10.859728506787331</v>
      </c>
      <c r="R22" s="395">
        <f t="shared" si="6"/>
        <v>-13.900459031916105</v>
      </c>
      <c r="T22" s="14">
        <v>32387</v>
      </c>
      <c r="U22" s="14">
        <v>29482</v>
      </c>
    </row>
    <row r="23" spans="2:21" x14ac:dyDescent="0.25">
      <c r="B23" s="79" t="s">
        <v>29</v>
      </c>
      <c r="C23" s="39">
        <v>1577</v>
      </c>
      <c r="D23" s="85">
        <v>1169</v>
      </c>
      <c r="E23" s="14">
        <v>555</v>
      </c>
      <c r="F23" s="383">
        <f t="shared" si="2"/>
        <v>22.484464172479392</v>
      </c>
      <c r="G23" s="39">
        <v>1578</v>
      </c>
      <c r="H23" s="85">
        <v>1249</v>
      </c>
      <c r="I23" s="14">
        <v>544</v>
      </c>
      <c r="J23" s="383">
        <f t="shared" si="0"/>
        <v>21.123574144486692</v>
      </c>
      <c r="K23" s="39">
        <f t="shared" si="3"/>
        <v>1</v>
      </c>
      <c r="L23" s="85">
        <f t="shared" si="4"/>
        <v>80</v>
      </c>
      <c r="M23" s="14">
        <f t="shared" si="5"/>
        <v>-11</v>
      </c>
      <c r="N23" s="41">
        <f t="shared" si="8"/>
        <v>-1.3608900279926992</v>
      </c>
      <c r="O23" s="379">
        <f t="shared" si="1"/>
        <v>6.3411540900443875E-2</v>
      </c>
      <c r="P23" s="380">
        <f t="shared" si="9"/>
        <v>6.8434559452523525</v>
      </c>
      <c r="Q23" s="62">
        <f t="shared" si="10"/>
        <v>-1.9819819819819819</v>
      </c>
      <c r="R23" s="33">
        <f t="shared" si="6"/>
        <v>-6.052579316781789</v>
      </c>
      <c r="T23" s="14">
        <v>35458</v>
      </c>
      <c r="U23" s="14">
        <v>33333</v>
      </c>
    </row>
    <row r="24" spans="2:21" x14ac:dyDescent="0.25">
      <c r="B24" s="396" t="s">
        <v>30</v>
      </c>
      <c r="C24" s="397">
        <v>1082</v>
      </c>
      <c r="D24" s="390">
        <v>685</v>
      </c>
      <c r="E24" s="318">
        <v>195</v>
      </c>
      <c r="F24" s="398">
        <f t="shared" si="2"/>
        <v>29.365064695009242</v>
      </c>
      <c r="G24" s="397">
        <v>1455</v>
      </c>
      <c r="H24" s="390">
        <v>705</v>
      </c>
      <c r="I24" s="318">
        <v>142</v>
      </c>
      <c r="J24" s="398">
        <f t="shared" si="0"/>
        <v>20.424054982817868</v>
      </c>
      <c r="K24" s="397">
        <f t="shared" si="3"/>
        <v>373</v>
      </c>
      <c r="L24" s="390">
        <f t="shared" si="4"/>
        <v>20</v>
      </c>
      <c r="M24" s="318">
        <f t="shared" si="5"/>
        <v>-53</v>
      </c>
      <c r="N24" s="392">
        <f t="shared" si="8"/>
        <v>-8.9410097121913736</v>
      </c>
      <c r="O24" s="399">
        <f t="shared" si="1"/>
        <v>34.473197781885396</v>
      </c>
      <c r="P24" s="400">
        <f t="shared" si="9"/>
        <v>2.9197080291970803</v>
      </c>
      <c r="Q24" s="394">
        <f t="shared" si="10"/>
        <v>-27.179487179487179</v>
      </c>
      <c r="R24" s="395">
        <f t="shared" si="6"/>
        <v>-30.44777801463842</v>
      </c>
      <c r="T24" s="14">
        <v>31773</v>
      </c>
      <c r="U24" s="14">
        <v>29717</v>
      </c>
    </row>
    <row r="25" spans="2:21" x14ac:dyDescent="0.25">
      <c r="B25" s="79" t="s">
        <v>31</v>
      </c>
      <c r="C25" s="39">
        <v>1761</v>
      </c>
      <c r="D25" s="85">
        <v>518</v>
      </c>
      <c r="E25" s="14">
        <v>185</v>
      </c>
      <c r="F25" s="383">
        <f t="shared" si="2"/>
        <v>32.214082907438957</v>
      </c>
      <c r="G25" s="39">
        <v>2108</v>
      </c>
      <c r="H25" s="85">
        <v>668</v>
      </c>
      <c r="I25" s="14">
        <v>274</v>
      </c>
      <c r="J25" s="383">
        <f t="shared" si="0"/>
        <v>24.483396584440229</v>
      </c>
      <c r="K25" s="39">
        <f t="shared" si="3"/>
        <v>347</v>
      </c>
      <c r="L25" s="85">
        <f t="shared" si="4"/>
        <v>150</v>
      </c>
      <c r="M25" s="14">
        <f t="shared" si="5"/>
        <v>89</v>
      </c>
      <c r="N25" s="41">
        <f t="shared" si="8"/>
        <v>-7.7306863229987286</v>
      </c>
      <c r="O25" s="379">
        <f t="shared" si="1"/>
        <v>19.704713231118681</v>
      </c>
      <c r="P25" s="380">
        <f t="shared" si="9"/>
        <v>28.957528957528954</v>
      </c>
      <c r="Q25" s="62">
        <f t="shared" si="10"/>
        <v>48.108108108108112</v>
      </c>
      <c r="R25" s="33">
        <f t="shared" si="6"/>
        <v>-23.997846982673344</v>
      </c>
      <c r="T25" s="14">
        <v>56729</v>
      </c>
      <c r="U25" s="14">
        <v>51611</v>
      </c>
    </row>
    <row r="26" spans="2:21" x14ac:dyDescent="0.25">
      <c r="B26" s="396" t="s">
        <v>32</v>
      </c>
      <c r="C26" s="397">
        <v>1118</v>
      </c>
      <c r="D26" s="390">
        <v>596</v>
      </c>
      <c r="E26" s="318">
        <v>159</v>
      </c>
      <c r="F26" s="398">
        <f t="shared" si="2"/>
        <v>26.510733452593918</v>
      </c>
      <c r="G26" s="397">
        <v>1115</v>
      </c>
      <c r="H26" s="390">
        <v>644</v>
      </c>
      <c r="I26" s="318">
        <v>143</v>
      </c>
      <c r="J26" s="398">
        <f t="shared" si="0"/>
        <v>21.68609865470852</v>
      </c>
      <c r="K26" s="397">
        <f t="shared" si="3"/>
        <v>-3</v>
      </c>
      <c r="L26" s="390">
        <f t="shared" si="4"/>
        <v>48</v>
      </c>
      <c r="M26" s="318">
        <f t="shared" si="5"/>
        <v>-16</v>
      </c>
      <c r="N26" s="392">
        <f t="shared" si="8"/>
        <v>-4.8246347978853983</v>
      </c>
      <c r="O26" s="399">
        <f t="shared" si="1"/>
        <v>-0.26833631484794274</v>
      </c>
      <c r="P26" s="400">
        <f t="shared" si="9"/>
        <v>8.0536912751677843</v>
      </c>
      <c r="Q26" s="394">
        <f t="shared" si="10"/>
        <v>-10.062893081761008</v>
      </c>
      <c r="R26" s="395">
        <f t="shared" si="6"/>
        <v>-18.198797881291121</v>
      </c>
      <c r="T26" s="14">
        <v>29639</v>
      </c>
      <c r="U26" s="14">
        <v>24180</v>
      </c>
    </row>
    <row r="27" spans="2:21" x14ac:dyDescent="0.25">
      <c r="B27" s="79" t="s">
        <v>33</v>
      </c>
      <c r="C27" s="39">
        <v>1771</v>
      </c>
      <c r="D27" s="85">
        <v>767</v>
      </c>
      <c r="E27" s="14">
        <v>352</v>
      </c>
      <c r="F27" s="383">
        <f t="shared" si="2"/>
        <v>17.958215697346134</v>
      </c>
      <c r="G27" s="39">
        <v>1947</v>
      </c>
      <c r="H27" s="85">
        <v>828</v>
      </c>
      <c r="I27" s="14">
        <v>295</v>
      </c>
      <c r="J27" s="383">
        <f t="shared" si="0"/>
        <v>12.648176682074988</v>
      </c>
      <c r="K27" s="39">
        <f t="shared" si="3"/>
        <v>176</v>
      </c>
      <c r="L27" s="85">
        <f t="shared" si="4"/>
        <v>61</v>
      </c>
      <c r="M27" s="14">
        <f t="shared" si="5"/>
        <v>-57</v>
      </c>
      <c r="N27" s="41">
        <f t="shared" si="8"/>
        <v>-5.3100390152711459</v>
      </c>
      <c r="O27" s="379">
        <f t="shared" si="1"/>
        <v>9.9378881987577632</v>
      </c>
      <c r="P27" s="380">
        <f t="shared" si="9"/>
        <v>7.9530638852672748</v>
      </c>
      <c r="Q27" s="62">
        <f t="shared" ref="Q27:Q33" si="11">SUM(M27)/E27*100</f>
        <v>-16.193181818181817</v>
      </c>
      <c r="R27" s="33">
        <f t="shared" si="6"/>
        <v>-29.568856420718141</v>
      </c>
      <c r="T27" s="14">
        <v>31804</v>
      </c>
      <c r="U27" s="14">
        <v>24626</v>
      </c>
    </row>
    <row r="28" spans="2:21" x14ac:dyDescent="0.25">
      <c r="B28" s="396" t="s">
        <v>34</v>
      </c>
      <c r="C28" s="397">
        <v>1381</v>
      </c>
      <c r="D28" s="390">
        <v>813</v>
      </c>
      <c r="E28" s="318">
        <v>414</v>
      </c>
      <c r="F28" s="398">
        <f t="shared" si="2"/>
        <v>24.183924692251992</v>
      </c>
      <c r="G28" s="397">
        <v>1287</v>
      </c>
      <c r="H28" s="390">
        <v>874</v>
      </c>
      <c r="I28" s="318">
        <v>376</v>
      </c>
      <c r="J28" s="398">
        <f t="shared" si="0"/>
        <v>24.013209013209014</v>
      </c>
      <c r="K28" s="397">
        <f t="shared" si="3"/>
        <v>-94</v>
      </c>
      <c r="L28" s="390">
        <f t="shared" si="4"/>
        <v>61</v>
      </c>
      <c r="M28" s="318">
        <f t="shared" si="5"/>
        <v>-38</v>
      </c>
      <c r="N28" s="392">
        <f t="shared" si="8"/>
        <v>-0.1707156790429778</v>
      </c>
      <c r="O28" s="399">
        <f t="shared" si="1"/>
        <v>-6.8066618392469218</v>
      </c>
      <c r="P28" s="400">
        <f t="shared" si="9"/>
        <v>7.5030750307503071</v>
      </c>
      <c r="Q28" s="394">
        <f t="shared" si="11"/>
        <v>-9.1787439613526569</v>
      </c>
      <c r="R28" s="395">
        <f t="shared" si="6"/>
        <v>-0.70590560140832481</v>
      </c>
      <c r="T28" s="14">
        <v>33398</v>
      </c>
      <c r="U28" s="14">
        <v>30905</v>
      </c>
    </row>
    <row r="29" spans="2:21" x14ac:dyDescent="0.25">
      <c r="B29" s="79" t="s">
        <v>35</v>
      </c>
      <c r="C29" s="39">
        <v>985</v>
      </c>
      <c r="D29" s="85">
        <v>428</v>
      </c>
      <c r="E29" s="14">
        <v>237</v>
      </c>
      <c r="F29" s="383">
        <f t="shared" si="2"/>
        <v>17.834517766497463</v>
      </c>
      <c r="G29" s="39">
        <v>901</v>
      </c>
      <c r="H29" s="85">
        <v>489</v>
      </c>
      <c r="I29" s="14">
        <v>210</v>
      </c>
      <c r="J29" s="383">
        <f t="shared" si="0"/>
        <v>17.117647058823529</v>
      </c>
      <c r="K29" s="39">
        <f t="shared" si="3"/>
        <v>-84</v>
      </c>
      <c r="L29" s="85">
        <f t="shared" si="4"/>
        <v>61</v>
      </c>
      <c r="M29" s="14">
        <f t="shared" si="5"/>
        <v>-27</v>
      </c>
      <c r="N29" s="41">
        <f t="shared" si="8"/>
        <v>-0.71687070767393379</v>
      </c>
      <c r="O29" s="379">
        <f t="shared" si="1"/>
        <v>-8.5279187817258872</v>
      </c>
      <c r="P29" s="380">
        <f t="shared" si="9"/>
        <v>14.252336448598129</v>
      </c>
      <c r="Q29" s="62">
        <f t="shared" si="11"/>
        <v>-11.39240506329114</v>
      </c>
      <c r="R29" s="33">
        <f t="shared" si="6"/>
        <v>-4.0195687770184136</v>
      </c>
      <c r="T29" s="14">
        <v>17567</v>
      </c>
      <c r="U29" s="14">
        <v>15423</v>
      </c>
    </row>
    <row r="30" spans="2:21" x14ac:dyDescent="0.25">
      <c r="B30" s="396" t="s">
        <v>36</v>
      </c>
      <c r="C30" s="397">
        <v>871</v>
      </c>
      <c r="D30" s="390">
        <v>360</v>
      </c>
      <c r="E30" s="318">
        <v>123</v>
      </c>
      <c r="F30" s="398">
        <f t="shared" si="2"/>
        <v>14.491389207807119</v>
      </c>
      <c r="G30" s="397">
        <v>943</v>
      </c>
      <c r="H30" s="390">
        <v>468</v>
      </c>
      <c r="I30" s="318">
        <v>140</v>
      </c>
      <c r="J30" s="398">
        <f t="shared" si="0"/>
        <v>11.150583244962885</v>
      </c>
      <c r="K30" s="397">
        <f t="shared" si="3"/>
        <v>72</v>
      </c>
      <c r="L30" s="390">
        <f t="shared" si="4"/>
        <v>108</v>
      </c>
      <c r="M30" s="318">
        <f t="shared" si="5"/>
        <v>17</v>
      </c>
      <c r="N30" s="392">
        <f t="shared" si="8"/>
        <v>-3.3408059628442341</v>
      </c>
      <c r="O30" s="399">
        <f t="shared" si="1"/>
        <v>8.2663605051664764</v>
      </c>
      <c r="P30" s="400">
        <f t="shared" si="9"/>
        <v>30</v>
      </c>
      <c r="Q30" s="394">
        <f t="shared" si="11"/>
        <v>13.821138211382115</v>
      </c>
      <c r="R30" s="395">
        <f t="shared" si="6"/>
        <v>-23.053731529371952</v>
      </c>
      <c r="T30" s="14">
        <v>12622</v>
      </c>
      <c r="U30" s="14">
        <v>10515</v>
      </c>
    </row>
    <row r="31" spans="2:21" x14ac:dyDescent="0.25">
      <c r="B31" s="79" t="s">
        <v>37</v>
      </c>
      <c r="C31" s="39">
        <v>1117</v>
      </c>
      <c r="D31" s="85">
        <v>709</v>
      </c>
      <c r="E31" s="14">
        <v>287</v>
      </c>
      <c r="F31" s="383">
        <f t="shared" si="2"/>
        <v>24.716204118173678</v>
      </c>
      <c r="G31" s="39">
        <v>1111</v>
      </c>
      <c r="H31" s="85">
        <v>727</v>
      </c>
      <c r="I31" s="14">
        <v>263</v>
      </c>
      <c r="J31" s="383">
        <f t="shared" si="0"/>
        <v>22.218721872187217</v>
      </c>
      <c r="K31" s="39">
        <f t="shared" si="3"/>
        <v>-6</v>
      </c>
      <c r="L31" s="85">
        <f t="shared" si="4"/>
        <v>18</v>
      </c>
      <c r="M31" s="14">
        <f t="shared" si="5"/>
        <v>-24</v>
      </c>
      <c r="N31" s="41">
        <f t="shared" si="8"/>
        <v>-2.4974822459864612</v>
      </c>
      <c r="O31" s="379">
        <f t="shared" si="1"/>
        <v>-0.53715308863025968</v>
      </c>
      <c r="P31" s="380">
        <f t="shared" si="9"/>
        <v>2.5387870239774331</v>
      </c>
      <c r="Q31" s="62">
        <f t="shared" si="11"/>
        <v>-8.3623693379790947</v>
      </c>
      <c r="R31" s="33">
        <f t="shared" si="6"/>
        <v>-10.104635137521289</v>
      </c>
      <c r="T31" s="14">
        <v>27608</v>
      </c>
      <c r="U31" s="14">
        <v>24685</v>
      </c>
    </row>
    <row r="32" spans="2:21" x14ac:dyDescent="0.25">
      <c r="B32" s="396" t="s">
        <v>38</v>
      </c>
      <c r="C32" s="397">
        <v>5380</v>
      </c>
      <c r="D32" s="390">
        <v>950</v>
      </c>
      <c r="E32" s="318">
        <v>207</v>
      </c>
      <c r="F32" s="398">
        <f t="shared" si="2"/>
        <v>9.9477695167286253</v>
      </c>
      <c r="G32" s="397">
        <v>6342</v>
      </c>
      <c r="H32" s="390">
        <v>1309</v>
      </c>
      <c r="I32" s="318">
        <v>315</v>
      </c>
      <c r="J32" s="398">
        <f t="shared" si="0"/>
        <v>7.9895931882686853</v>
      </c>
      <c r="K32" s="397">
        <f t="shared" si="3"/>
        <v>962</v>
      </c>
      <c r="L32" s="390">
        <f t="shared" si="4"/>
        <v>359</v>
      </c>
      <c r="M32" s="318">
        <f t="shared" si="5"/>
        <v>108</v>
      </c>
      <c r="N32" s="392">
        <f t="shared" si="8"/>
        <v>-1.9581763284599401</v>
      </c>
      <c r="O32" s="399">
        <f t="shared" si="1"/>
        <v>17.881040892193308</v>
      </c>
      <c r="P32" s="400">
        <f t="shared" si="9"/>
        <v>37.789473684210527</v>
      </c>
      <c r="Q32" s="394">
        <f t="shared" si="11"/>
        <v>52.173913043478258</v>
      </c>
      <c r="R32" s="395">
        <f t="shared" si="6"/>
        <v>-19.684576780422798</v>
      </c>
      <c r="T32" s="14">
        <v>53519</v>
      </c>
      <c r="U32" s="14">
        <v>50670</v>
      </c>
    </row>
    <row r="33" spans="2:21" ht="15.75" thickBot="1" x14ac:dyDescent="0.3">
      <c r="B33" s="38" t="s">
        <v>39</v>
      </c>
      <c r="C33" s="40">
        <v>1060</v>
      </c>
      <c r="D33" s="86">
        <v>530</v>
      </c>
      <c r="E33" s="21">
        <v>287</v>
      </c>
      <c r="F33" s="384">
        <f t="shared" si="2"/>
        <v>15.833018867924528</v>
      </c>
      <c r="G33" s="40">
        <v>1098</v>
      </c>
      <c r="H33" s="86">
        <v>634</v>
      </c>
      <c r="I33" s="21">
        <v>265</v>
      </c>
      <c r="J33" s="384">
        <f t="shared" si="0"/>
        <v>13.039162112932605</v>
      </c>
      <c r="K33" s="40">
        <f t="shared" si="3"/>
        <v>38</v>
      </c>
      <c r="L33" s="86">
        <f t="shared" si="4"/>
        <v>104</v>
      </c>
      <c r="M33" s="21">
        <f t="shared" si="5"/>
        <v>-22</v>
      </c>
      <c r="N33" s="388">
        <f>J33-F33</f>
        <v>-2.7938567549919231</v>
      </c>
      <c r="O33" s="381">
        <f t="shared" si="1"/>
        <v>3.5849056603773586</v>
      </c>
      <c r="P33" s="382">
        <f t="shared" si="9"/>
        <v>19.622641509433965</v>
      </c>
      <c r="Q33" s="64">
        <f t="shared" si="11"/>
        <v>-7.6655052264808354</v>
      </c>
      <c r="R33" s="127">
        <f t="shared" si="6"/>
        <v>-17.645761546156461</v>
      </c>
      <c r="T33" s="14">
        <v>16783</v>
      </c>
      <c r="U33" s="14">
        <v>14317</v>
      </c>
    </row>
  </sheetData>
  <mergeCells count="20">
    <mergeCell ref="T5:T7"/>
    <mergeCell ref="U5:U7"/>
    <mergeCell ref="J6:J7"/>
    <mergeCell ref="C4:I4"/>
    <mergeCell ref="H6:I6"/>
    <mergeCell ref="N6:N7"/>
    <mergeCell ref="R6:R7"/>
    <mergeCell ref="K5:N5"/>
    <mergeCell ref="O5:R5"/>
    <mergeCell ref="K6:K7"/>
    <mergeCell ref="L6:M6"/>
    <mergeCell ref="O6:O7"/>
    <mergeCell ref="P6:Q6"/>
    <mergeCell ref="B5:B7"/>
    <mergeCell ref="G6:G7"/>
    <mergeCell ref="G5:J5"/>
    <mergeCell ref="C5:F5"/>
    <mergeCell ref="C6:C7"/>
    <mergeCell ref="D6:E6"/>
    <mergeCell ref="F6:F7"/>
  </mergeCells>
  <printOptions horizontalCentered="1"/>
  <pageMargins left="0" right="0" top="0.74803149606299213" bottom="0.74803149606299213" header="0" footer="0"/>
  <pageSetup paperSize="9" scale="5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J63"/>
  <sheetViews>
    <sheetView showGridLines="0" zoomScale="90" zoomScaleNormal="90" workbookViewId="0">
      <selection sqref="A1:D1"/>
    </sheetView>
  </sheetViews>
  <sheetFormatPr defaultRowHeight="15" x14ac:dyDescent="0.25"/>
  <cols>
    <col min="1" max="1" width="44.140625" customWidth="1"/>
    <col min="2" max="2" width="9.140625" style="401"/>
    <col min="3" max="3" width="17.28515625" style="401" customWidth="1"/>
    <col min="4" max="4" width="12.42578125" style="401" bestFit="1" customWidth="1"/>
  </cols>
  <sheetData>
    <row r="1" spans="1:10" s="9" customFormat="1" ht="31.5" customHeight="1" x14ac:dyDescent="0.25">
      <c r="A1" s="888" t="s">
        <v>338</v>
      </c>
      <c r="B1" s="889"/>
      <c r="C1" s="889"/>
      <c r="D1" s="889"/>
      <c r="E1" s="550"/>
      <c r="F1" s="207"/>
      <c r="G1" s="207"/>
      <c r="H1" s="207"/>
      <c r="I1" s="207"/>
      <c r="J1" s="207"/>
    </row>
    <row r="2" spans="1:10" s="9" customFormat="1" x14ac:dyDescent="0.25">
      <c r="A2" s="9" t="s">
        <v>275</v>
      </c>
      <c r="B2" s="101"/>
      <c r="C2" s="101"/>
      <c r="D2" s="101"/>
    </row>
    <row r="3" spans="1:10" s="9" customFormat="1" ht="15.75" thickBot="1" x14ac:dyDescent="0.3">
      <c r="B3" s="101"/>
      <c r="C3" s="101"/>
      <c r="D3" s="101"/>
    </row>
    <row r="4" spans="1:10" ht="45.75" thickBot="1" x14ac:dyDescent="0.3">
      <c r="A4" s="438" t="s">
        <v>276</v>
      </c>
      <c r="B4" s="427" t="s">
        <v>203</v>
      </c>
      <c r="C4" s="427" t="s">
        <v>340</v>
      </c>
      <c r="D4" s="428" t="s">
        <v>278</v>
      </c>
    </row>
    <row r="5" spans="1:10" ht="29.25" thickBot="1" x14ac:dyDescent="0.3">
      <c r="A5" s="671" t="s">
        <v>206</v>
      </c>
      <c r="B5" s="672">
        <v>1</v>
      </c>
      <c r="C5" s="672">
        <f>SUM(C6:C9)</f>
        <v>240</v>
      </c>
      <c r="D5" s="673">
        <f>SUM(C5)/C59*100</f>
        <v>0.62576591140197635</v>
      </c>
      <c r="G5" s="512"/>
    </row>
    <row r="6" spans="1:10" ht="30" x14ac:dyDescent="0.25">
      <c r="A6" s="403" t="s">
        <v>205</v>
      </c>
      <c r="B6" s="404">
        <v>11</v>
      </c>
      <c r="C6" s="404">
        <v>16</v>
      </c>
      <c r="D6" s="513">
        <f>SUM(C6)/C5*100</f>
        <v>6.666666666666667</v>
      </c>
    </row>
    <row r="7" spans="1:10" x14ac:dyDescent="0.25">
      <c r="A7" s="406" t="s">
        <v>207</v>
      </c>
      <c r="B7" s="420">
        <v>12</v>
      </c>
      <c r="C7" s="420">
        <v>75</v>
      </c>
      <c r="D7" s="514">
        <f>SUM(C7)/C5*100</f>
        <v>31.25</v>
      </c>
    </row>
    <row r="8" spans="1:10" x14ac:dyDescent="0.25">
      <c r="A8" s="407" t="s">
        <v>208</v>
      </c>
      <c r="B8" s="408">
        <v>13</v>
      </c>
      <c r="C8" s="408">
        <v>86</v>
      </c>
      <c r="D8" s="515">
        <f>SUM(C8)/C5*100</f>
        <v>35.833333333333336</v>
      </c>
    </row>
    <row r="9" spans="1:10" ht="30.75" thickBot="1" x14ac:dyDescent="0.3">
      <c r="A9" s="410" t="s">
        <v>258</v>
      </c>
      <c r="B9" s="430">
        <v>14</v>
      </c>
      <c r="C9" s="430">
        <v>63</v>
      </c>
      <c r="D9" s="516">
        <f>SUM(C9)/C5*100</f>
        <v>26.25</v>
      </c>
    </row>
    <row r="10" spans="1:10" ht="15.75" thickBot="1" x14ac:dyDescent="0.3">
      <c r="A10" s="671" t="s">
        <v>209</v>
      </c>
      <c r="B10" s="674">
        <v>2</v>
      </c>
      <c r="C10" s="675">
        <f>SUM(C11:C16)</f>
        <v>2522</v>
      </c>
      <c r="D10" s="676">
        <f>SUM(C10)/C59*100</f>
        <v>6.5757567856491024</v>
      </c>
    </row>
    <row r="11" spans="1:10" ht="30" x14ac:dyDescent="0.25">
      <c r="A11" s="403" t="s">
        <v>210</v>
      </c>
      <c r="B11" s="404">
        <v>21</v>
      </c>
      <c r="C11" s="411">
        <v>609</v>
      </c>
      <c r="D11" s="513">
        <f>SUM(C11)/C10*100</f>
        <v>24.147501982553528</v>
      </c>
    </row>
    <row r="12" spans="1:10" x14ac:dyDescent="0.25">
      <c r="A12" s="406" t="s">
        <v>211</v>
      </c>
      <c r="B12" s="420">
        <v>22</v>
      </c>
      <c r="C12" s="420">
        <v>317</v>
      </c>
      <c r="D12" s="514">
        <f>SUM(C12)/C10*100</f>
        <v>12.569389373513085</v>
      </c>
    </row>
    <row r="13" spans="1:10" x14ac:dyDescent="0.25">
      <c r="A13" s="407" t="s">
        <v>212</v>
      </c>
      <c r="B13" s="408">
        <v>23</v>
      </c>
      <c r="C13" s="408">
        <v>346</v>
      </c>
      <c r="D13" s="515">
        <f>SUM(C13)/C10*100</f>
        <v>13.719270420301349</v>
      </c>
    </row>
    <row r="14" spans="1:10" x14ac:dyDescent="0.25">
      <c r="A14" s="406" t="s">
        <v>213</v>
      </c>
      <c r="B14" s="420">
        <v>24</v>
      </c>
      <c r="C14" s="421">
        <v>845</v>
      </c>
      <c r="D14" s="514">
        <f>SUM(C14)/C10*100</f>
        <v>33.505154639175252</v>
      </c>
    </row>
    <row r="15" spans="1:10" ht="30" x14ac:dyDescent="0.25">
      <c r="A15" s="407" t="s">
        <v>214</v>
      </c>
      <c r="B15" s="408">
        <v>25</v>
      </c>
      <c r="C15" s="408">
        <v>102</v>
      </c>
      <c r="D15" s="515">
        <f>SUM(C15)/C10*100</f>
        <v>4.0444091990483741</v>
      </c>
    </row>
    <row r="16" spans="1:10" ht="30.75" thickBot="1" x14ac:dyDescent="0.3">
      <c r="A16" s="410" t="s">
        <v>215</v>
      </c>
      <c r="B16" s="430">
        <v>26</v>
      </c>
      <c r="C16" s="430">
        <v>303</v>
      </c>
      <c r="D16" s="516">
        <f>SUM(C16)/C10*100</f>
        <v>12.014274385408406</v>
      </c>
    </row>
    <row r="17" spans="1:4" ht="15.75" thickBot="1" x14ac:dyDescent="0.3">
      <c r="A17" s="671" t="s">
        <v>216</v>
      </c>
      <c r="B17" s="674">
        <v>3</v>
      </c>
      <c r="C17" s="675">
        <f>SUM(C18:C22)</f>
        <v>3971</v>
      </c>
      <c r="D17" s="677">
        <f>SUM(C17)/C59*100</f>
        <v>10.353818475738533</v>
      </c>
    </row>
    <row r="18" spans="1:4" ht="30" x14ac:dyDescent="0.25">
      <c r="A18" s="403" t="s">
        <v>217</v>
      </c>
      <c r="B18" s="404">
        <v>31</v>
      </c>
      <c r="C18" s="411">
        <v>1042</v>
      </c>
      <c r="D18" s="513">
        <f>SUM(C18)/C17*100</f>
        <v>26.240241752707128</v>
      </c>
    </row>
    <row r="19" spans="1:4" x14ac:dyDescent="0.25">
      <c r="A19" s="406" t="s">
        <v>218</v>
      </c>
      <c r="B19" s="420">
        <v>32</v>
      </c>
      <c r="C19" s="420">
        <v>510</v>
      </c>
      <c r="D19" s="514">
        <f>SUM(C19)/C17*100</f>
        <v>12.843112566104256</v>
      </c>
    </row>
    <row r="20" spans="1:4" x14ac:dyDescent="0.25">
      <c r="A20" s="407" t="s">
        <v>219</v>
      </c>
      <c r="B20" s="408">
        <v>33</v>
      </c>
      <c r="C20" s="412">
        <v>1693</v>
      </c>
      <c r="D20" s="515">
        <f>SUM(C20)/C17*100</f>
        <v>42.634097204734324</v>
      </c>
    </row>
    <row r="21" spans="1:4" ht="30" x14ac:dyDescent="0.25">
      <c r="A21" s="406" t="s">
        <v>220</v>
      </c>
      <c r="B21" s="420">
        <v>34</v>
      </c>
      <c r="C21" s="421">
        <v>614</v>
      </c>
      <c r="D21" s="514">
        <f>SUM(C21)/C17*100</f>
        <v>15.462100226643164</v>
      </c>
    </row>
    <row r="22" spans="1:4" ht="15.75" thickBot="1" x14ac:dyDescent="0.3">
      <c r="A22" s="414" t="s">
        <v>221</v>
      </c>
      <c r="B22" s="415">
        <v>35</v>
      </c>
      <c r="C22" s="415">
        <v>112</v>
      </c>
      <c r="D22" s="517">
        <f>SUM(C22)/C17*100</f>
        <v>2.8204482498111307</v>
      </c>
    </row>
    <row r="23" spans="1:4" ht="15.75" thickBot="1" x14ac:dyDescent="0.3">
      <c r="A23" s="671" t="s">
        <v>222</v>
      </c>
      <c r="B23" s="674">
        <v>4</v>
      </c>
      <c r="C23" s="675">
        <f>SUM(C24:C27)</f>
        <v>4859</v>
      </c>
      <c r="D23" s="677">
        <f>SUM(C23)/C59*100</f>
        <v>12.669152347925847</v>
      </c>
    </row>
    <row r="24" spans="1:4" ht="30" x14ac:dyDescent="0.25">
      <c r="A24" s="403" t="s">
        <v>223</v>
      </c>
      <c r="B24" s="404">
        <v>41</v>
      </c>
      <c r="C24" s="411">
        <v>2620</v>
      </c>
      <c r="D24" s="513">
        <f>SUM(C24)/C23*100</f>
        <v>53.920559785964194</v>
      </c>
    </row>
    <row r="25" spans="1:4" x14ac:dyDescent="0.25">
      <c r="A25" s="406" t="s">
        <v>224</v>
      </c>
      <c r="B25" s="420">
        <v>42</v>
      </c>
      <c r="C25" s="420">
        <v>366</v>
      </c>
      <c r="D25" s="514">
        <f>SUM(C25)/C23*100</f>
        <v>7.5324140769705696</v>
      </c>
    </row>
    <row r="26" spans="1:4" ht="30" x14ac:dyDescent="0.25">
      <c r="A26" s="407" t="s">
        <v>225</v>
      </c>
      <c r="B26" s="408">
        <v>43</v>
      </c>
      <c r="C26" s="412">
        <v>1534</v>
      </c>
      <c r="D26" s="515">
        <f>SUM(C26)/C23*100</f>
        <v>31.570281951018732</v>
      </c>
    </row>
    <row r="27" spans="1:4" ht="15.75" thickBot="1" x14ac:dyDescent="0.3">
      <c r="A27" s="410" t="s">
        <v>226</v>
      </c>
      <c r="B27" s="430">
        <v>44</v>
      </c>
      <c r="C27" s="430">
        <v>339</v>
      </c>
      <c r="D27" s="516">
        <f>SUM(C27)/C23*100</f>
        <v>6.9767441860465116</v>
      </c>
    </row>
    <row r="28" spans="1:4" ht="29.25" thickBot="1" x14ac:dyDescent="0.3">
      <c r="A28" s="671" t="s">
        <v>259</v>
      </c>
      <c r="B28" s="674">
        <v>5</v>
      </c>
      <c r="C28" s="675">
        <f>SUM(C29:C32)</f>
        <v>9861</v>
      </c>
      <c r="D28" s="677">
        <f>SUM(C28)/C59*100</f>
        <v>25.711156884728702</v>
      </c>
    </row>
    <row r="29" spans="1:4" x14ac:dyDescent="0.25">
      <c r="A29" s="403" t="s">
        <v>227</v>
      </c>
      <c r="B29" s="404">
        <v>51</v>
      </c>
      <c r="C29" s="411">
        <v>4464</v>
      </c>
      <c r="D29" s="513">
        <f>SUM(C29)/C28*100</f>
        <v>45.269242470337694</v>
      </c>
    </row>
    <row r="30" spans="1:4" x14ac:dyDescent="0.25">
      <c r="A30" s="406" t="s">
        <v>228</v>
      </c>
      <c r="B30" s="420">
        <v>52</v>
      </c>
      <c r="C30" s="421">
        <v>4757</v>
      </c>
      <c r="D30" s="514">
        <f>SUM(C30)/C28*100</f>
        <v>48.240543555420345</v>
      </c>
    </row>
    <row r="31" spans="1:4" x14ac:dyDescent="0.25">
      <c r="A31" s="407" t="s">
        <v>229</v>
      </c>
      <c r="B31" s="408">
        <v>53</v>
      </c>
      <c r="C31" s="408">
        <v>360</v>
      </c>
      <c r="D31" s="515">
        <f>SUM(C31)/C28*100</f>
        <v>3.6507453605111047</v>
      </c>
    </row>
    <row r="32" spans="1:4" ht="15.75" thickBot="1" x14ac:dyDescent="0.3">
      <c r="A32" s="410" t="s">
        <v>230</v>
      </c>
      <c r="B32" s="430">
        <v>54</v>
      </c>
      <c r="C32" s="430">
        <v>280</v>
      </c>
      <c r="D32" s="516">
        <f>SUM(C32)/C28*100</f>
        <v>2.8394686137308591</v>
      </c>
    </row>
    <row r="33" spans="1:4" ht="15.75" thickBot="1" x14ac:dyDescent="0.3">
      <c r="A33" s="671" t="s">
        <v>231</v>
      </c>
      <c r="B33" s="674">
        <v>6</v>
      </c>
      <c r="C33" s="674">
        <f>SUM(C34:C36)</f>
        <v>302</v>
      </c>
      <c r="D33" s="677">
        <f>SUM(C33)/C59*100</f>
        <v>0.78742210518082023</v>
      </c>
    </row>
    <row r="34" spans="1:4" x14ac:dyDescent="0.25">
      <c r="A34" s="403" t="s">
        <v>232</v>
      </c>
      <c r="B34" s="404">
        <v>61</v>
      </c>
      <c r="C34" s="404">
        <v>220</v>
      </c>
      <c r="D34" s="513">
        <f>SUM(C34)/C33*100</f>
        <v>72.847682119205288</v>
      </c>
    </row>
    <row r="35" spans="1:4" x14ac:dyDescent="0.25">
      <c r="A35" s="406" t="s">
        <v>233</v>
      </c>
      <c r="B35" s="420">
        <v>62</v>
      </c>
      <c r="C35" s="420">
        <v>82</v>
      </c>
      <c r="D35" s="514">
        <f>SUM(C35)/C33*100</f>
        <v>27.152317880794701</v>
      </c>
    </row>
    <row r="36" spans="1:4" ht="15.75" thickBot="1" x14ac:dyDescent="0.3">
      <c r="A36" s="414" t="s">
        <v>234</v>
      </c>
      <c r="B36" s="415">
        <v>63</v>
      </c>
      <c r="C36" s="415">
        <v>0</v>
      </c>
      <c r="D36" s="517">
        <f>SUM(C36)/C33*100</f>
        <v>0</v>
      </c>
    </row>
    <row r="37" spans="1:4" ht="15.75" thickBot="1" x14ac:dyDescent="0.3">
      <c r="A37" s="671" t="s">
        <v>235</v>
      </c>
      <c r="B37" s="674">
        <v>7</v>
      </c>
      <c r="C37" s="675">
        <f>SUM(C38:C42)</f>
        <v>7886</v>
      </c>
      <c r="D37" s="677">
        <f>SUM(C37)/C59*100</f>
        <v>20.561624905483274</v>
      </c>
    </row>
    <row r="38" spans="1:4" ht="30" x14ac:dyDescent="0.25">
      <c r="A38" s="403" t="s">
        <v>260</v>
      </c>
      <c r="B38" s="404">
        <v>71</v>
      </c>
      <c r="C38" s="411">
        <v>2847</v>
      </c>
      <c r="D38" s="513">
        <f>SUM(C38)/C37*100</f>
        <v>36.101952827796097</v>
      </c>
    </row>
    <row r="39" spans="1:4" ht="30" x14ac:dyDescent="0.25">
      <c r="A39" s="406" t="s">
        <v>236</v>
      </c>
      <c r="B39" s="420">
        <v>72</v>
      </c>
      <c r="C39" s="421">
        <v>2824</v>
      </c>
      <c r="D39" s="514">
        <f>SUM(C39)/C37*100</f>
        <v>35.810296728379406</v>
      </c>
    </row>
    <row r="40" spans="1:4" x14ac:dyDescent="0.25">
      <c r="A40" s="407" t="s">
        <v>237</v>
      </c>
      <c r="B40" s="408">
        <v>73</v>
      </c>
      <c r="C40" s="408">
        <v>170</v>
      </c>
      <c r="D40" s="515">
        <f>SUM(C40)/C37*100</f>
        <v>2.1557189956885621</v>
      </c>
    </row>
    <row r="41" spans="1:4" x14ac:dyDescent="0.25">
      <c r="A41" s="406" t="s">
        <v>238</v>
      </c>
      <c r="B41" s="420">
        <v>74</v>
      </c>
      <c r="C41" s="421">
        <v>685</v>
      </c>
      <c r="D41" s="514">
        <f>SUM(C41)/C37*100</f>
        <v>8.686279482627441</v>
      </c>
    </row>
    <row r="42" spans="1:4" ht="45.75" thickBot="1" x14ac:dyDescent="0.3">
      <c r="A42" s="414" t="s">
        <v>239</v>
      </c>
      <c r="B42" s="415">
        <v>75</v>
      </c>
      <c r="C42" s="416">
        <v>1360</v>
      </c>
      <c r="D42" s="517">
        <f>SUM(C42)/C37*100</f>
        <v>17.245751965508497</v>
      </c>
    </row>
    <row r="43" spans="1:4" ht="15.75" thickBot="1" x14ac:dyDescent="0.3">
      <c r="A43" s="671" t="s">
        <v>240</v>
      </c>
      <c r="B43" s="674">
        <v>8</v>
      </c>
      <c r="C43" s="675">
        <f>SUM(C44:C46)</f>
        <v>4273</v>
      </c>
      <c r="D43" s="677">
        <f>SUM(C43)/C59*100</f>
        <v>11.141240580919353</v>
      </c>
    </row>
    <row r="44" spans="1:4" ht="30" x14ac:dyDescent="0.25">
      <c r="A44" s="403" t="s">
        <v>241</v>
      </c>
      <c r="B44" s="404">
        <v>81</v>
      </c>
      <c r="C44" s="411">
        <v>1663</v>
      </c>
      <c r="D44" s="513">
        <f>SUM(C44)/C43*100</f>
        <v>38.918792417505266</v>
      </c>
    </row>
    <row r="45" spans="1:4" x14ac:dyDescent="0.25">
      <c r="A45" s="406" t="s">
        <v>242</v>
      </c>
      <c r="B45" s="420">
        <v>82</v>
      </c>
      <c r="C45" s="420">
        <v>270</v>
      </c>
      <c r="D45" s="514">
        <f>SUM(C45)/C43*100</f>
        <v>6.3187456119822141</v>
      </c>
    </row>
    <row r="46" spans="1:4" ht="15.75" thickBot="1" x14ac:dyDescent="0.3">
      <c r="A46" s="414" t="s">
        <v>243</v>
      </c>
      <c r="B46" s="415">
        <v>83</v>
      </c>
      <c r="C46" s="416">
        <v>2340</v>
      </c>
      <c r="D46" s="517">
        <f>SUM(C46)/C43*100</f>
        <v>54.762461970512518</v>
      </c>
    </row>
    <row r="47" spans="1:4" ht="15.75" thickBot="1" x14ac:dyDescent="0.3">
      <c r="A47" s="671" t="s">
        <v>244</v>
      </c>
      <c r="B47" s="674">
        <v>9</v>
      </c>
      <c r="C47" s="675">
        <f>SUM(C48:C53)</f>
        <v>4439</v>
      </c>
      <c r="D47" s="677">
        <f>SUM(C47)/C59*100</f>
        <v>11.574062002972388</v>
      </c>
    </row>
    <row r="48" spans="1:4" x14ac:dyDescent="0.25">
      <c r="A48" s="403" t="s">
        <v>245</v>
      </c>
      <c r="B48" s="404">
        <v>91</v>
      </c>
      <c r="C48" s="411">
        <v>812</v>
      </c>
      <c r="D48" s="513">
        <f>SUM(C48)/C47*100</f>
        <v>18.292408200045056</v>
      </c>
    </row>
    <row r="49" spans="1:4" ht="30" x14ac:dyDescent="0.25">
      <c r="A49" s="406" t="s">
        <v>246</v>
      </c>
      <c r="B49" s="420">
        <v>92</v>
      </c>
      <c r="C49" s="420">
        <v>189</v>
      </c>
      <c r="D49" s="514">
        <f>SUM(C49)/C47*100</f>
        <v>4.2577157017346243</v>
      </c>
    </row>
    <row r="50" spans="1:4" ht="30" x14ac:dyDescent="0.25">
      <c r="A50" s="407" t="s">
        <v>247</v>
      </c>
      <c r="B50" s="408">
        <v>93</v>
      </c>
      <c r="C50" s="412">
        <v>2296</v>
      </c>
      <c r="D50" s="515">
        <f>SUM(C50)/C47*100</f>
        <v>51.723361117368768</v>
      </c>
    </row>
    <row r="51" spans="1:4" x14ac:dyDescent="0.25">
      <c r="A51" s="406" t="s">
        <v>248</v>
      </c>
      <c r="B51" s="420">
        <v>94</v>
      </c>
      <c r="C51" s="421">
        <v>693</v>
      </c>
      <c r="D51" s="514">
        <f>SUM(C51)/C47*100</f>
        <v>15.611624239693626</v>
      </c>
    </row>
    <row r="52" spans="1:4" ht="30" x14ac:dyDescent="0.25">
      <c r="A52" s="407" t="s">
        <v>249</v>
      </c>
      <c r="B52" s="408">
        <v>95</v>
      </c>
      <c r="C52" s="408">
        <v>10</v>
      </c>
      <c r="D52" s="515">
        <f>SUM(C52)/C47*100</f>
        <v>0.22527596305474207</v>
      </c>
    </row>
    <row r="53" spans="1:4" ht="30.75" thickBot="1" x14ac:dyDescent="0.3">
      <c r="A53" s="429" t="s">
        <v>250</v>
      </c>
      <c r="B53" s="430">
        <v>96</v>
      </c>
      <c r="C53" s="430">
        <v>439</v>
      </c>
      <c r="D53" s="516">
        <f>SUM(C53)/C47*100</f>
        <v>9.8896147781031765</v>
      </c>
    </row>
    <row r="54" spans="1:4" ht="15.75" thickBot="1" x14ac:dyDescent="0.3">
      <c r="A54" s="671" t="s">
        <v>251</v>
      </c>
      <c r="B54" s="674">
        <v>0</v>
      </c>
      <c r="C54" s="674">
        <f>SUM(C55:C57)</f>
        <v>0</v>
      </c>
      <c r="D54" s="678">
        <f>SUM(C54)/C59*100</f>
        <v>0</v>
      </c>
    </row>
    <row r="55" spans="1:4" x14ac:dyDescent="0.25">
      <c r="A55" s="403" t="s">
        <v>252</v>
      </c>
      <c r="B55" s="404">
        <v>1</v>
      </c>
      <c r="C55" s="404">
        <v>0</v>
      </c>
      <c r="D55" s="518" t="s">
        <v>121</v>
      </c>
    </row>
    <row r="56" spans="1:4" x14ac:dyDescent="0.25">
      <c r="A56" s="419" t="s">
        <v>253</v>
      </c>
      <c r="B56" s="420">
        <v>2</v>
      </c>
      <c r="C56" s="420">
        <v>0</v>
      </c>
      <c r="D56" s="519" t="s">
        <v>121</v>
      </c>
    </row>
    <row r="57" spans="1:4" ht="15.75" thickBot="1" x14ac:dyDescent="0.3">
      <c r="A57" s="414" t="s">
        <v>254</v>
      </c>
      <c r="B57" s="415">
        <v>3</v>
      </c>
      <c r="C57" s="415">
        <v>0</v>
      </c>
      <c r="D57" s="520" t="s">
        <v>121</v>
      </c>
    </row>
    <row r="58" spans="1:4" ht="15.75" thickBot="1" x14ac:dyDescent="0.3">
      <c r="A58" s="671" t="s">
        <v>255</v>
      </c>
      <c r="B58" s="674" t="s">
        <v>148</v>
      </c>
      <c r="C58" s="674">
        <v>0</v>
      </c>
      <c r="D58" s="679" t="s">
        <v>121</v>
      </c>
    </row>
    <row r="59" spans="1:4" ht="15.75" thickBot="1" x14ac:dyDescent="0.3">
      <c r="A59" s="671" t="s">
        <v>270</v>
      </c>
      <c r="B59" s="674" t="s">
        <v>149</v>
      </c>
      <c r="C59" s="675">
        <f>SUM(C60)-C58</f>
        <v>38353</v>
      </c>
      <c r="D59" s="680">
        <v>1</v>
      </c>
    </row>
    <row r="60" spans="1:4" ht="29.25" thickBot="1" x14ac:dyDescent="0.3">
      <c r="A60" s="681" t="s">
        <v>358</v>
      </c>
      <c r="B60" s="682" t="s">
        <v>150</v>
      </c>
      <c r="C60" s="683">
        <v>38353</v>
      </c>
      <c r="D60" s="684" t="s">
        <v>121</v>
      </c>
    </row>
    <row r="61" spans="1:4" ht="52.5" customHeight="1" x14ac:dyDescent="0.25">
      <c r="A61" s="890" t="s">
        <v>279</v>
      </c>
      <c r="B61" s="890"/>
      <c r="C61" s="890"/>
      <c r="D61" s="890"/>
    </row>
    <row r="63" spans="1:4" x14ac:dyDescent="0.25">
      <c r="C63" s="402"/>
    </row>
  </sheetData>
  <mergeCells count="2">
    <mergeCell ref="A1:D1"/>
    <mergeCell ref="A61:D61"/>
  </mergeCells>
  <printOptions horizontalCentered="1"/>
  <pageMargins left="0" right="0" top="0" bottom="0" header="0" footer="0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I33"/>
  <sheetViews>
    <sheetView zoomScaleNormal="100" workbookViewId="0">
      <selection activeCell="B1" sqref="B1"/>
    </sheetView>
  </sheetViews>
  <sheetFormatPr defaultRowHeight="15" x14ac:dyDescent="0.25"/>
  <cols>
    <col min="1" max="1" width="5" style="9" customWidth="1"/>
    <col min="2" max="2" width="24.5703125" style="9" customWidth="1"/>
    <col min="3" max="4" width="10.140625" style="9" bestFit="1" customWidth="1"/>
    <col min="5" max="5" width="7" style="9" customWidth="1"/>
    <col min="6" max="6" width="10.5703125" style="9" customWidth="1"/>
    <col min="7" max="7" width="10.140625" style="9" customWidth="1"/>
    <col min="8" max="8" width="7.28515625" style="9" customWidth="1"/>
    <col min="9" max="9" width="10.140625" style="9" bestFit="1" customWidth="1"/>
    <col min="10" max="16384" width="9.140625" style="9"/>
  </cols>
  <sheetData>
    <row r="1" spans="2:9" ht="12.75" customHeight="1" x14ac:dyDescent="0.25"/>
    <row r="2" spans="2:9" x14ac:dyDescent="0.25">
      <c r="B2" s="9" t="s">
        <v>289</v>
      </c>
    </row>
    <row r="3" spans="2:9" x14ac:dyDescent="0.25">
      <c r="B3" s="9" t="s">
        <v>104</v>
      </c>
    </row>
    <row r="4" spans="2:9" ht="15.75" thickBot="1" x14ac:dyDescent="0.3">
      <c r="B4" s="9" t="s">
        <v>103</v>
      </c>
    </row>
    <row r="5" spans="2:9" ht="27" customHeight="1" x14ac:dyDescent="0.25">
      <c r="B5" s="701" t="s">
        <v>179</v>
      </c>
      <c r="C5" s="703" t="s">
        <v>180</v>
      </c>
      <c r="D5" s="704"/>
      <c r="E5" s="705"/>
      <c r="F5" s="703" t="s">
        <v>181</v>
      </c>
      <c r="G5" s="704"/>
      <c r="H5" s="705"/>
    </row>
    <row r="6" spans="2:9" ht="47.25" customHeight="1" thickBot="1" x14ac:dyDescent="0.3">
      <c r="B6" s="702"/>
      <c r="C6" s="167" t="s">
        <v>100</v>
      </c>
      <c r="D6" s="168" t="s">
        <v>285</v>
      </c>
      <c r="E6" s="162" t="s">
        <v>286</v>
      </c>
      <c r="F6" s="169" t="s">
        <v>100</v>
      </c>
      <c r="G6" s="170" t="s">
        <v>285</v>
      </c>
      <c r="H6" s="162" t="s">
        <v>287</v>
      </c>
    </row>
    <row r="7" spans="2:9" ht="15.75" customHeight="1" x14ac:dyDescent="0.25">
      <c r="B7" s="136" t="s">
        <v>14</v>
      </c>
      <c r="C7" s="163">
        <f>SUM(C8:C32)</f>
        <v>123514</v>
      </c>
      <c r="D7" s="137">
        <f>SUM(D8:D32)</f>
        <v>107982</v>
      </c>
      <c r="E7" s="164">
        <f>SUM(D7-C7)</f>
        <v>-15532</v>
      </c>
      <c r="F7" s="165">
        <v>13.2</v>
      </c>
      <c r="G7" s="165">
        <v>11.7</v>
      </c>
      <c r="H7" s="166">
        <f>SUM(G7-F7)</f>
        <v>-1.5</v>
      </c>
      <c r="I7" s="603"/>
    </row>
    <row r="8" spans="2:9" ht="16.5" customHeight="1" x14ac:dyDescent="0.25">
      <c r="B8" s="12" t="s">
        <v>15</v>
      </c>
      <c r="C8" s="13">
        <v>1788</v>
      </c>
      <c r="D8" s="14">
        <v>1467</v>
      </c>
      <c r="E8" s="15">
        <f>SUM(D8-C8)</f>
        <v>-321</v>
      </c>
      <c r="F8" s="16">
        <v>19.5</v>
      </c>
      <c r="G8" s="16">
        <v>16.399999999999999</v>
      </c>
      <c r="H8" s="17">
        <f t="shared" ref="H8:H31" si="0">SUM(G8-F8)</f>
        <v>-3.1000000000000014</v>
      </c>
      <c r="I8" s="603"/>
    </row>
    <row r="9" spans="2:9" x14ac:dyDescent="0.25">
      <c r="B9" s="199" t="s">
        <v>16</v>
      </c>
      <c r="C9" s="200">
        <v>6032</v>
      </c>
      <c r="D9" s="201">
        <v>5317</v>
      </c>
      <c r="E9" s="202">
        <f t="shared" ref="E9:E32" si="1">SUM(D9-C9)</f>
        <v>-715</v>
      </c>
      <c r="F9" s="203">
        <v>20.7</v>
      </c>
      <c r="G9" s="203">
        <v>18.600000000000001</v>
      </c>
      <c r="H9" s="204">
        <f t="shared" si="0"/>
        <v>-2.0999999999999979</v>
      </c>
      <c r="I9" s="603"/>
    </row>
    <row r="10" spans="2:9" ht="15" customHeight="1" x14ac:dyDescent="0.25">
      <c r="B10" s="12" t="s">
        <v>17</v>
      </c>
      <c r="C10" s="13">
        <v>6587</v>
      </c>
      <c r="D10" s="14">
        <v>5565</v>
      </c>
      <c r="E10" s="15">
        <f t="shared" si="1"/>
        <v>-1022</v>
      </c>
      <c r="F10" s="16">
        <v>11.1</v>
      </c>
      <c r="G10" s="16">
        <v>9.5</v>
      </c>
      <c r="H10" s="17">
        <f t="shared" si="0"/>
        <v>-1.5999999999999996</v>
      </c>
      <c r="I10" s="603"/>
    </row>
    <row r="11" spans="2:9" x14ac:dyDescent="0.25">
      <c r="B11" s="199" t="s">
        <v>18</v>
      </c>
      <c r="C11" s="200">
        <v>8315</v>
      </c>
      <c r="D11" s="201">
        <v>7804</v>
      </c>
      <c r="E11" s="202">
        <f t="shared" si="1"/>
        <v>-511</v>
      </c>
      <c r="F11" s="203">
        <v>15.7</v>
      </c>
      <c r="G11" s="203">
        <v>14.7</v>
      </c>
      <c r="H11" s="204">
        <f t="shared" si="0"/>
        <v>-1</v>
      </c>
      <c r="I11" s="603"/>
    </row>
    <row r="12" spans="2:9" ht="16.5" customHeight="1" x14ac:dyDescent="0.25">
      <c r="B12" s="12" t="s">
        <v>19</v>
      </c>
      <c r="C12" s="13">
        <v>8091</v>
      </c>
      <c r="D12" s="14">
        <v>6994</v>
      </c>
      <c r="E12" s="15">
        <f t="shared" si="1"/>
        <v>-1097</v>
      </c>
      <c r="F12" s="16">
        <v>15.2</v>
      </c>
      <c r="G12" s="16">
        <v>13.3</v>
      </c>
      <c r="H12" s="17">
        <f t="shared" si="0"/>
        <v>-1.8999999999999986</v>
      </c>
      <c r="I12" s="603"/>
    </row>
    <row r="13" spans="2:9" ht="15.75" customHeight="1" x14ac:dyDescent="0.25">
      <c r="B13" s="199" t="s">
        <v>20</v>
      </c>
      <c r="C13" s="200">
        <v>3175</v>
      </c>
      <c r="D13" s="201">
        <v>2637</v>
      </c>
      <c r="E13" s="202">
        <f t="shared" si="1"/>
        <v>-538</v>
      </c>
      <c r="F13" s="203">
        <v>13.2</v>
      </c>
      <c r="G13" s="203">
        <v>11.1</v>
      </c>
      <c r="H13" s="204">
        <f t="shared" si="0"/>
        <v>-2.0999999999999996</v>
      </c>
      <c r="I13" s="603"/>
    </row>
    <row r="14" spans="2:9" x14ac:dyDescent="0.25">
      <c r="B14" s="12" t="s">
        <v>21</v>
      </c>
      <c r="C14" s="13">
        <v>5041</v>
      </c>
      <c r="D14" s="14">
        <v>4067</v>
      </c>
      <c r="E14" s="15">
        <f t="shared" si="1"/>
        <v>-974</v>
      </c>
      <c r="F14" s="16">
        <v>14.1</v>
      </c>
      <c r="G14" s="16">
        <v>11.6</v>
      </c>
      <c r="H14" s="17">
        <f>SUM(G14-F14)</f>
        <v>-2.5</v>
      </c>
      <c r="I14" s="603"/>
    </row>
    <row r="15" spans="2:9" x14ac:dyDescent="0.25">
      <c r="B15" s="199" t="s">
        <v>22</v>
      </c>
      <c r="C15" s="200">
        <v>2486</v>
      </c>
      <c r="D15" s="201">
        <v>2049</v>
      </c>
      <c r="E15" s="202">
        <f t="shared" si="1"/>
        <v>-437</v>
      </c>
      <c r="F15" s="203">
        <v>20.8</v>
      </c>
      <c r="G15" s="203">
        <v>17.7</v>
      </c>
      <c r="H15" s="204">
        <f t="shared" si="0"/>
        <v>-3.1000000000000014</v>
      </c>
      <c r="I15" s="603"/>
    </row>
    <row r="16" spans="2:9" ht="16.5" customHeight="1" x14ac:dyDescent="0.25">
      <c r="B16" s="12" t="s">
        <v>23</v>
      </c>
      <c r="C16" s="13">
        <v>4809</v>
      </c>
      <c r="D16" s="14">
        <v>4395</v>
      </c>
      <c r="E16" s="15">
        <f t="shared" si="1"/>
        <v>-414</v>
      </c>
      <c r="F16" s="16">
        <v>17.3</v>
      </c>
      <c r="G16" s="16">
        <v>15.9</v>
      </c>
      <c r="H16" s="17">
        <f t="shared" si="0"/>
        <v>-1.4000000000000004</v>
      </c>
      <c r="I16" s="603"/>
    </row>
    <row r="17" spans="2:9" x14ac:dyDescent="0.25">
      <c r="B17" s="199" t="s">
        <v>24</v>
      </c>
      <c r="C17" s="200">
        <v>3360</v>
      </c>
      <c r="D17" s="201">
        <v>2726</v>
      </c>
      <c r="E17" s="202">
        <f t="shared" si="1"/>
        <v>-634</v>
      </c>
      <c r="F17" s="203">
        <v>13.9</v>
      </c>
      <c r="G17" s="203">
        <v>11.5</v>
      </c>
      <c r="H17" s="204">
        <f t="shared" si="0"/>
        <v>-2.4000000000000004</v>
      </c>
      <c r="I17" s="603"/>
    </row>
    <row r="18" spans="2:9" x14ac:dyDescent="0.25">
      <c r="B18" s="12" t="s">
        <v>25</v>
      </c>
      <c r="C18" s="13">
        <v>4691</v>
      </c>
      <c r="D18" s="14">
        <v>3992</v>
      </c>
      <c r="E18" s="15">
        <f t="shared" si="1"/>
        <v>-699</v>
      </c>
      <c r="F18" s="16">
        <v>15.2</v>
      </c>
      <c r="G18" s="16">
        <v>13.1</v>
      </c>
      <c r="H18" s="17">
        <f t="shared" si="0"/>
        <v>-2.0999999999999996</v>
      </c>
      <c r="I18" s="603"/>
    </row>
    <row r="19" spans="2:9" x14ac:dyDescent="0.25">
      <c r="B19" s="199" t="s">
        <v>26</v>
      </c>
      <c r="C19" s="200">
        <v>7114</v>
      </c>
      <c r="D19" s="201">
        <v>5605</v>
      </c>
      <c r="E19" s="202">
        <f t="shared" si="1"/>
        <v>-1509</v>
      </c>
      <c r="F19" s="203">
        <v>10.8</v>
      </c>
      <c r="G19" s="203">
        <v>8.6</v>
      </c>
      <c r="H19" s="204">
        <f t="shared" si="0"/>
        <v>-2.2000000000000011</v>
      </c>
      <c r="I19" s="604"/>
    </row>
    <row r="20" spans="2:9" x14ac:dyDescent="0.25">
      <c r="B20" s="12" t="s">
        <v>27</v>
      </c>
      <c r="C20" s="13">
        <v>4603</v>
      </c>
      <c r="D20" s="14">
        <v>3981</v>
      </c>
      <c r="E20" s="15">
        <f t="shared" si="1"/>
        <v>-622</v>
      </c>
      <c r="F20" s="16">
        <v>20</v>
      </c>
      <c r="G20" s="16">
        <v>17.600000000000001</v>
      </c>
      <c r="H20" s="17">
        <f t="shared" si="0"/>
        <v>-2.3999999999999986</v>
      </c>
      <c r="I20" s="603"/>
    </row>
    <row r="21" spans="2:9" x14ac:dyDescent="0.25">
      <c r="B21" s="205" t="s">
        <v>28</v>
      </c>
      <c r="C21" s="200">
        <v>5036</v>
      </c>
      <c r="D21" s="201">
        <v>4628</v>
      </c>
      <c r="E21" s="202">
        <f t="shared" si="1"/>
        <v>-408</v>
      </c>
      <c r="F21" s="203">
        <v>17.7</v>
      </c>
      <c r="G21" s="203">
        <v>16.399999999999999</v>
      </c>
      <c r="H21" s="204">
        <f t="shared" si="0"/>
        <v>-1.3000000000000007</v>
      </c>
      <c r="I21" s="603"/>
    </row>
    <row r="22" spans="2:9" x14ac:dyDescent="0.25">
      <c r="B22" s="18" t="s">
        <v>29</v>
      </c>
      <c r="C22" s="13">
        <v>5675</v>
      </c>
      <c r="D22" s="14">
        <v>5024</v>
      </c>
      <c r="E22" s="15">
        <f t="shared" si="1"/>
        <v>-651</v>
      </c>
      <c r="F22" s="16">
        <v>16.7</v>
      </c>
      <c r="G22" s="16">
        <v>15</v>
      </c>
      <c r="H22" s="17">
        <f t="shared" si="0"/>
        <v>-1.6999999999999993</v>
      </c>
      <c r="I22" s="603"/>
    </row>
    <row r="23" spans="2:9" x14ac:dyDescent="0.25">
      <c r="B23" s="205" t="s">
        <v>30</v>
      </c>
      <c r="C23" s="200">
        <v>4882</v>
      </c>
      <c r="D23" s="201">
        <v>4746</v>
      </c>
      <c r="E23" s="605">
        <f t="shared" si="1"/>
        <v>-136</v>
      </c>
      <c r="F23" s="203">
        <v>17.100000000000001</v>
      </c>
      <c r="G23" s="203">
        <v>16.5</v>
      </c>
      <c r="H23" s="204">
        <f t="shared" si="0"/>
        <v>-0.60000000000000142</v>
      </c>
      <c r="I23" s="603"/>
    </row>
    <row r="24" spans="2:9" x14ac:dyDescent="0.25">
      <c r="B24" s="18" t="s">
        <v>31</v>
      </c>
      <c r="C24" s="13">
        <v>8878</v>
      </c>
      <c r="D24" s="14">
        <v>7631</v>
      </c>
      <c r="E24" s="15">
        <f t="shared" si="1"/>
        <v>-1247</v>
      </c>
      <c r="F24" s="16">
        <v>13.1</v>
      </c>
      <c r="G24" s="16">
        <v>11.4</v>
      </c>
      <c r="H24" s="17">
        <f t="shared" si="0"/>
        <v>-1.6999999999999993</v>
      </c>
      <c r="I24" s="604"/>
    </row>
    <row r="25" spans="2:9" x14ac:dyDescent="0.25">
      <c r="B25" s="205" t="s">
        <v>32</v>
      </c>
      <c r="C25" s="200">
        <v>4036</v>
      </c>
      <c r="D25" s="201">
        <v>3551</v>
      </c>
      <c r="E25" s="202">
        <f t="shared" si="1"/>
        <v>-485</v>
      </c>
      <c r="F25" s="203">
        <v>9.9</v>
      </c>
      <c r="G25" s="203">
        <v>8.6999999999999993</v>
      </c>
      <c r="H25" s="204">
        <f t="shared" si="0"/>
        <v>-1.2000000000000011</v>
      </c>
      <c r="I25" s="603"/>
    </row>
    <row r="26" spans="2:9" x14ac:dyDescent="0.25">
      <c r="B26" s="18" t="s">
        <v>33</v>
      </c>
      <c r="C26" s="13">
        <v>4215</v>
      </c>
      <c r="D26" s="14">
        <v>3604</v>
      </c>
      <c r="E26" s="15">
        <f t="shared" si="1"/>
        <v>-611</v>
      </c>
      <c r="F26" s="16">
        <v>9.6999999999999993</v>
      </c>
      <c r="G26" s="16">
        <v>8.3000000000000007</v>
      </c>
      <c r="H26" s="17">
        <f t="shared" si="0"/>
        <v>-1.3999999999999986</v>
      </c>
      <c r="I26" s="604"/>
    </row>
    <row r="27" spans="2:9" x14ac:dyDescent="0.25">
      <c r="B27" s="205" t="s">
        <v>34</v>
      </c>
      <c r="C27" s="200">
        <v>5448</v>
      </c>
      <c r="D27" s="201">
        <v>4610</v>
      </c>
      <c r="E27" s="202">
        <f t="shared" si="1"/>
        <v>-838</v>
      </c>
      <c r="F27" s="203">
        <v>20.2</v>
      </c>
      <c r="G27" s="203">
        <v>17.5</v>
      </c>
      <c r="H27" s="204">
        <f t="shared" si="0"/>
        <v>-2.6999999999999993</v>
      </c>
      <c r="I27" s="603"/>
    </row>
    <row r="28" spans="2:9" x14ac:dyDescent="0.25">
      <c r="B28" s="18" t="s">
        <v>35</v>
      </c>
      <c r="C28" s="13">
        <v>2542</v>
      </c>
      <c r="D28" s="14">
        <v>2228</v>
      </c>
      <c r="E28" s="15">
        <f t="shared" si="1"/>
        <v>-314</v>
      </c>
      <c r="F28" s="16">
        <v>11.1</v>
      </c>
      <c r="G28" s="16">
        <v>9.8000000000000007</v>
      </c>
      <c r="H28" s="17">
        <f t="shared" si="0"/>
        <v>-1.2999999999999989</v>
      </c>
      <c r="I28" s="603"/>
    </row>
    <row r="29" spans="2:9" x14ac:dyDescent="0.25">
      <c r="B29" s="205" t="s">
        <v>36</v>
      </c>
      <c r="C29" s="200">
        <v>1796</v>
      </c>
      <c r="D29" s="201">
        <v>1508</v>
      </c>
      <c r="E29" s="202">
        <f t="shared" si="1"/>
        <v>-288</v>
      </c>
      <c r="F29" s="203">
        <v>5.9</v>
      </c>
      <c r="G29" s="203">
        <v>4.9000000000000004</v>
      </c>
      <c r="H29" s="204">
        <f t="shared" si="0"/>
        <v>-1</v>
      </c>
      <c r="I29" s="603"/>
    </row>
    <row r="30" spans="2:9" x14ac:dyDescent="0.25">
      <c r="B30" s="18" t="s">
        <v>37</v>
      </c>
      <c r="C30" s="13">
        <v>4100</v>
      </c>
      <c r="D30" s="14">
        <v>3888</v>
      </c>
      <c r="E30" s="15">
        <f t="shared" si="1"/>
        <v>-212</v>
      </c>
      <c r="F30" s="16">
        <v>15.1</v>
      </c>
      <c r="G30" s="16">
        <v>14.2</v>
      </c>
      <c r="H30" s="17">
        <f t="shared" si="0"/>
        <v>-0.90000000000000036</v>
      </c>
      <c r="I30" s="603"/>
    </row>
    <row r="31" spans="2:9" x14ac:dyDescent="0.25">
      <c r="B31" s="205" t="s">
        <v>38</v>
      </c>
      <c r="C31" s="200">
        <v>8463</v>
      </c>
      <c r="D31" s="201">
        <v>7856</v>
      </c>
      <c r="E31" s="202">
        <f t="shared" si="1"/>
        <v>-607</v>
      </c>
      <c r="F31" s="203">
        <v>7.3</v>
      </c>
      <c r="G31" s="203">
        <v>6.7</v>
      </c>
      <c r="H31" s="204">
        <f t="shared" si="0"/>
        <v>-0.59999999999999964</v>
      </c>
      <c r="I31" s="603"/>
    </row>
    <row r="32" spans="2:9" ht="15.75" thickBot="1" x14ac:dyDescent="0.3">
      <c r="B32" s="19" t="s">
        <v>39</v>
      </c>
      <c r="C32" s="20">
        <v>2351</v>
      </c>
      <c r="D32" s="21">
        <v>2109</v>
      </c>
      <c r="E32" s="22">
        <f t="shared" si="1"/>
        <v>-242</v>
      </c>
      <c r="F32" s="23">
        <v>13.3</v>
      </c>
      <c r="G32" s="23">
        <v>12</v>
      </c>
      <c r="H32" s="24">
        <f>SUM(G32-F32)</f>
        <v>-1.3000000000000007</v>
      </c>
      <c r="I32" s="603"/>
    </row>
    <row r="33" spans="4:5" x14ac:dyDescent="0.25">
      <c r="D33" s="446"/>
      <c r="E33" s="25"/>
    </row>
  </sheetData>
  <mergeCells count="3">
    <mergeCell ref="B5:B6"/>
    <mergeCell ref="C5:E5"/>
    <mergeCell ref="F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I20"/>
  <sheetViews>
    <sheetView zoomScale="130" zoomScaleNormal="130" workbookViewId="0">
      <selection activeCell="B1" sqref="B1"/>
    </sheetView>
  </sheetViews>
  <sheetFormatPr defaultRowHeight="14.25" x14ac:dyDescent="0.2"/>
  <cols>
    <col min="1" max="1" width="4.42578125" style="1" customWidth="1"/>
    <col min="2" max="2" width="51.5703125" style="1" customWidth="1"/>
    <col min="3" max="4" width="11.5703125" style="121" customWidth="1"/>
    <col min="5" max="6" width="11.5703125" style="1" customWidth="1"/>
    <col min="7" max="7" width="10.7109375" style="1" bestFit="1" customWidth="1"/>
    <col min="8" max="8" width="12.28515625" style="1" bestFit="1" customWidth="1"/>
    <col min="9" max="9" width="10.5703125" style="608" bestFit="1" customWidth="1"/>
    <col min="10" max="16384" width="9.140625" style="1"/>
  </cols>
  <sheetData>
    <row r="1" spans="2:9" ht="10.5" customHeight="1" x14ac:dyDescent="0.2"/>
    <row r="2" spans="2:9" ht="15" x14ac:dyDescent="0.25">
      <c r="B2" s="9" t="s">
        <v>330</v>
      </c>
      <c r="C2" s="9"/>
      <c r="D2" s="9"/>
      <c r="E2" s="9"/>
      <c r="F2" s="9"/>
    </row>
    <row r="3" spans="2:9" ht="12.75" customHeight="1" x14ac:dyDescent="0.25">
      <c r="B3" s="9" t="s">
        <v>43</v>
      </c>
      <c r="C3" s="9"/>
      <c r="D3" s="9"/>
      <c r="E3" s="9"/>
      <c r="F3" s="9"/>
    </row>
    <row r="4" spans="2:9" ht="12.75" customHeight="1" thickBot="1" x14ac:dyDescent="0.3">
      <c r="B4" s="9"/>
      <c r="C4" s="9"/>
      <c r="D4" s="9"/>
      <c r="E4" s="9"/>
      <c r="F4" s="9"/>
    </row>
    <row r="5" spans="2:9" ht="15.75" customHeight="1" x14ac:dyDescent="0.2">
      <c r="B5" s="891" t="s">
        <v>105</v>
      </c>
      <c r="C5" s="808" t="s">
        <v>305</v>
      </c>
      <c r="D5" s="766"/>
      <c r="E5" s="808" t="s">
        <v>306</v>
      </c>
      <c r="F5" s="766"/>
    </row>
    <row r="6" spans="2:9" ht="15.75" thickBot="1" x14ac:dyDescent="0.25">
      <c r="B6" s="892"/>
      <c r="C6" s="90" t="s">
        <v>114</v>
      </c>
      <c r="D6" s="504" t="s">
        <v>145</v>
      </c>
      <c r="E6" s="90" t="s">
        <v>114</v>
      </c>
      <c r="F6" s="66" t="s">
        <v>145</v>
      </c>
    </row>
    <row r="7" spans="2:9" ht="15.75" thickBot="1" x14ac:dyDescent="0.25">
      <c r="B7" s="525" t="s">
        <v>2</v>
      </c>
      <c r="C7" s="543">
        <v>184.44</v>
      </c>
      <c r="D7" s="539">
        <v>100</v>
      </c>
      <c r="E7" s="547">
        <v>213.9</v>
      </c>
      <c r="F7" s="532">
        <v>100</v>
      </c>
      <c r="I7" s="607"/>
    </row>
    <row r="8" spans="2:9" ht="22.5" customHeight="1" x14ac:dyDescent="0.2">
      <c r="B8" s="123" t="s">
        <v>5</v>
      </c>
      <c r="C8" s="544">
        <v>91.23</v>
      </c>
      <c r="D8" s="540">
        <v>49.463240078074172</v>
      </c>
      <c r="E8" s="533">
        <v>83.4</v>
      </c>
      <c r="F8" s="530">
        <v>38.990182328190741</v>
      </c>
      <c r="G8" s="610"/>
      <c r="H8" s="610"/>
      <c r="I8" s="1"/>
    </row>
    <row r="9" spans="2:9" ht="22.5" customHeight="1" x14ac:dyDescent="0.2">
      <c r="B9" s="123" t="s">
        <v>115</v>
      </c>
      <c r="C9" s="545">
        <v>83.95</v>
      </c>
      <c r="D9" s="541">
        <v>45.516157015831702</v>
      </c>
      <c r="E9" s="534">
        <v>122.17</v>
      </c>
      <c r="F9" s="529">
        <v>57.115474520804113</v>
      </c>
      <c r="G9" s="610"/>
      <c r="H9" s="610"/>
      <c r="I9" s="607"/>
    </row>
    <row r="10" spans="2:9" ht="22.5" customHeight="1" x14ac:dyDescent="0.2">
      <c r="B10" s="155" t="s">
        <v>7</v>
      </c>
      <c r="C10" s="545">
        <v>2.2400000000000002</v>
      </c>
      <c r="D10" s="541">
        <v>1.2144870960746044</v>
      </c>
      <c r="E10" s="534">
        <v>2.14</v>
      </c>
      <c r="F10" s="529">
        <v>1.0004675081813932</v>
      </c>
      <c r="G10" s="610"/>
      <c r="H10" s="610"/>
      <c r="I10" s="610"/>
    </row>
    <row r="11" spans="2:9" ht="22.5" customHeight="1" x14ac:dyDescent="0.2">
      <c r="B11" s="155" t="s">
        <v>8</v>
      </c>
      <c r="C11" s="545">
        <v>7.87</v>
      </c>
      <c r="D11" s="541">
        <v>4.2669702884406853</v>
      </c>
      <c r="E11" s="528">
        <v>8.83</v>
      </c>
      <c r="F11" s="529">
        <v>4.1280972417017301</v>
      </c>
      <c r="G11" s="610"/>
      <c r="H11" s="610"/>
      <c r="I11" s="610"/>
    </row>
    <row r="12" spans="2:9" ht="22.5" customHeight="1" x14ac:dyDescent="0.2">
      <c r="B12" s="155" t="s">
        <v>9</v>
      </c>
      <c r="C12" s="545">
        <v>4.96</v>
      </c>
      <c r="D12" s="541">
        <v>2.6892214270223378</v>
      </c>
      <c r="E12" s="528">
        <v>7.19</v>
      </c>
      <c r="F12" s="529">
        <v>3.3613838242169236</v>
      </c>
      <c r="G12" s="610"/>
      <c r="H12" s="610"/>
      <c r="I12" s="610"/>
    </row>
    <row r="13" spans="2:9" ht="22.5" customHeight="1" x14ac:dyDescent="0.2">
      <c r="B13" s="155" t="s">
        <v>284</v>
      </c>
      <c r="C13" s="545">
        <v>19.329999999999998</v>
      </c>
      <c r="D13" s="541">
        <v>10.48037302103665</v>
      </c>
      <c r="E13" s="534">
        <v>28.7</v>
      </c>
      <c r="F13" s="529">
        <v>13.417484805984104</v>
      </c>
      <c r="G13" s="610"/>
      <c r="H13" s="610"/>
      <c r="I13" s="610"/>
    </row>
    <row r="14" spans="2:9" ht="32.25" customHeight="1" x14ac:dyDescent="0.2">
      <c r="B14" s="155" t="s">
        <v>10</v>
      </c>
      <c r="C14" s="545">
        <v>14.61</v>
      </c>
      <c r="D14" s="541">
        <v>7.9212752114508787</v>
      </c>
      <c r="E14" s="528">
        <v>17.48</v>
      </c>
      <c r="F14" s="529">
        <v>8.172043010752688</v>
      </c>
      <c r="G14" s="610"/>
      <c r="H14" s="610"/>
      <c r="I14" s="610"/>
    </row>
    <row r="15" spans="2:9" ht="22.5" customHeight="1" x14ac:dyDescent="0.2">
      <c r="B15" s="155" t="s">
        <v>11</v>
      </c>
      <c r="C15" s="545">
        <v>29.83</v>
      </c>
      <c r="D15" s="541">
        <v>16.173281283886357</v>
      </c>
      <c r="E15" s="528">
        <v>39.74</v>
      </c>
      <c r="F15" s="529">
        <v>18.5787751285648</v>
      </c>
      <c r="G15" s="610"/>
      <c r="H15" s="610"/>
      <c r="I15" s="610"/>
    </row>
    <row r="16" spans="2:9" ht="22.5" customHeight="1" x14ac:dyDescent="0.2">
      <c r="B16" s="155" t="s">
        <v>12</v>
      </c>
      <c r="C16" s="545">
        <v>5.1100000000000003</v>
      </c>
      <c r="D16" s="541">
        <v>2.7705486879201913</v>
      </c>
      <c r="E16" s="528">
        <v>18.09</v>
      </c>
      <c r="F16" s="529">
        <v>8.4572230014025251</v>
      </c>
      <c r="G16" s="610"/>
      <c r="H16" s="610"/>
      <c r="I16" s="610"/>
    </row>
    <row r="17" spans="2:9" ht="22.5" customHeight="1" thickBot="1" x14ac:dyDescent="0.25">
      <c r="B17" s="526" t="s">
        <v>6</v>
      </c>
      <c r="C17" s="546">
        <v>9.26</v>
      </c>
      <c r="D17" s="542">
        <v>5.0206029060941226</v>
      </c>
      <c r="E17" s="535">
        <v>8.33</v>
      </c>
      <c r="F17" s="531">
        <v>3.8943431510051423</v>
      </c>
      <c r="G17" s="610"/>
      <c r="H17" s="610"/>
      <c r="I17" s="1"/>
    </row>
    <row r="18" spans="2:9" ht="12" customHeight="1" x14ac:dyDescent="0.2">
      <c r="B18" s="893" t="s">
        <v>116</v>
      </c>
      <c r="C18" s="893"/>
      <c r="D18" s="893"/>
      <c r="E18" s="893"/>
      <c r="F18" s="893"/>
      <c r="G18" s="893"/>
      <c r="H18" s="893"/>
    </row>
    <row r="19" spans="2:9" ht="15" customHeight="1" x14ac:dyDescent="0.2">
      <c r="B19" s="893" t="s">
        <v>280</v>
      </c>
      <c r="C19" s="893"/>
      <c r="D19" s="893"/>
      <c r="E19" s="893"/>
      <c r="F19" s="893"/>
      <c r="G19" s="893"/>
      <c r="H19" s="893"/>
    </row>
    <row r="20" spans="2:9" ht="14.25" customHeight="1" x14ac:dyDescent="0.2">
      <c r="B20" s="893"/>
      <c r="C20" s="893"/>
      <c r="D20" s="893"/>
      <c r="E20" s="893"/>
      <c r="F20" s="893"/>
      <c r="G20" s="893"/>
      <c r="H20" s="893"/>
    </row>
  </sheetData>
  <mergeCells count="5">
    <mergeCell ref="B5:B6"/>
    <mergeCell ref="E5:F5"/>
    <mergeCell ref="C5:D5"/>
    <mergeCell ref="B18:H18"/>
    <mergeCell ref="B19:H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2:N34"/>
  <sheetViews>
    <sheetView zoomScale="90" zoomScaleNormal="90" workbookViewId="0">
      <selection activeCell="B1" sqref="B1"/>
    </sheetView>
  </sheetViews>
  <sheetFormatPr defaultRowHeight="15" x14ac:dyDescent="0.25"/>
  <cols>
    <col min="1" max="1" width="2.85546875" style="9" customWidth="1"/>
    <col min="2" max="2" width="22" style="9" customWidth="1"/>
    <col min="3" max="3" width="12.85546875" style="9" customWidth="1"/>
    <col min="4" max="4" width="9.42578125" style="9" customWidth="1"/>
    <col min="5" max="5" width="7.28515625" style="9" customWidth="1"/>
    <col min="6" max="6" width="9.85546875" style="9" customWidth="1"/>
    <col min="7" max="7" width="12.5703125" style="9" customWidth="1"/>
    <col min="8" max="8" width="11.5703125" style="9" customWidth="1"/>
    <col min="9" max="9" width="14.28515625" style="9" customWidth="1"/>
    <col min="10" max="10" width="9.140625" style="9" customWidth="1"/>
    <col min="11" max="11" width="6.7109375" style="9" customWidth="1"/>
    <col min="12" max="12" width="10.42578125" style="9" customWidth="1"/>
    <col min="13" max="13" width="12" style="9" customWidth="1"/>
    <col min="14" max="14" width="10.85546875" style="9" customWidth="1"/>
    <col min="15" max="16384" width="9.140625" style="9"/>
  </cols>
  <sheetData>
    <row r="2" spans="2:14" x14ac:dyDescent="0.25">
      <c r="B2" s="9" t="s">
        <v>331</v>
      </c>
    </row>
    <row r="3" spans="2:14" x14ac:dyDescent="0.25">
      <c r="B3" s="9" t="s">
        <v>43</v>
      </c>
    </row>
    <row r="4" spans="2:14" ht="12.75" customHeight="1" thickBot="1" x14ac:dyDescent="0.3"/>
    <row r="5" spans="2:14" s="44" customFormat="1" ht="25.5" customHeight="1" x14ac:dyDescent="0.25">
      <c r="B5" s="891" t="s">
        <v>13</v>
      </c>
      <c r="C5" s="832" t="s">
        <v>352</v>
      </c>
      <c r="D5" s="833"/>
      <c r="E5" s="833"/>
      <c r="F5" s="833"/>
      <c r="G5" s="833"/>
      <c r="H5" s="841"/>
      <c r="I5" s="832" t="s">
        <v>325</v>
      </c>
      <c r="J5" s="833"/>
      <c r="K5" s="833"/>
      <c r="L5" s="833"/>
      <c r="M5" s="833"/>
      <c r="N5" s="841"/>
    </row>
    <row r="6" spans="2:14" s="44" customFormat="1" ht="75" x14ac:dyDescent="0.25">
      <c r="B6" s="894"/>
      <c r="C6" s="501" t="s">
        <v>8</v>
      </c>
      <c r="D6" s="502" t="s">
        <v>9</v>
      </c>
      <c r="E6" s="502" t="s">
        <v>272</v>
      </c>
      <c r="F6" s="502" t="s">
        <v>273</v>
      </c>
      <c r="G6" s="502" t="s">
        <v>284</v>
      </c>
      <c r="H6" s="503" t="s">
        <v>274</v>
      </c>
      <c r="I6" s="501" t="s">
        <v>8</v>
      </c>
      <c r="J6" s="502" t="s">
        <v>9</v>
      </c>
      <c r="K6" s="502" t="s">
        <v>272</v>
      </c>
      <c r="L6" s="502" t="s">
        <v>273</v>
      </c>
      <c r="M6" s="502" t="s">
        <v>284</v>
      </c>
      <c r="N6" s="503" t="s">
        <v>274</v>
      </c>
    </row>
    <row r="7" spans="2:14" ht="21" customHeight="1" x14ac:dyDescent="0.25">
      <c r="B7" s="54" t="s">
        <v>14</v>
      </c>
      <c r="C7" s="499">
        <f>SUM(C8:C32)</f>
        <v>2592</v>
      </c>
      <c r="D7" s="57">
        <f>SUM(D8:D32)</f>
        <v>1276</v>
      </c>
      <c r="E7" s="57">
        <f t="shared" ref="E7:H7" si="0">SUM(E8:E32)</f>
        <v>9021</v>
      </c>
      <c r="F7" s="57">
        <f t="shared" si="0"/>
        <v>1029</v>
      </c>
      <c r="G7" s="57">
        <f t="shared" si="0"/>
        <v>970</v>
      </c>
      <c r="H7" s="500">
        <f t="shared" si="0"/>
        <v>1351</v>
      </c>
      <c r="I7" s="499">
        <f>SUM(I8:I32)</f>
        <v>2243</v>
      </c>
      <c r="J7" s="57">
        <f>SUM(J8:J32)</f>
        <v>1580</v>
      </c>
      <c r="K7" s="57">
        <f t="shared" ref="K7:N7" si="1">SUM(K8:K32)</f>
        <v>8462</v>
      </c>
      <c r="L7" s="57">
        <f t="shared" si="1"/>
        <v>1049</v>
      </c>
      <c r="M7" s="57">
        <f t="shared" si="1"/>
        <v>1426</v>
      </c>
      <c r="N7" s="500">
        <f t="shared" si="1"/>
        <v>1632</v>
      </c>
    </row>
    <row r="8" spans="2:14" x14ac:dyDescent="0.25">
      <c r="B8" s="12" t="s">
        <v>15</v>
      </c>
      <c r="C8" s="34">
        <v>61</v>
      </c>
      <c r="D8" s="14">
        <v>10</v>
      </c>
      <c r="E8" s="14">
        <v>113</v>
      </c>
      <c r="F8" s="14">
        <v>23</v>
      </c>
      <c r="G8" s="14">
        <v>21</v>
      </c>
      <c r="H8" s="15">
        <v>14</v>
      </c>
      <c r="I8" s="34">
        <v>65</v>
      </c>
      <c r="J8" s="14">
        <v>8</v>
      </c>
      <c r="K8" s="14">
        <v>138</v>
      </c>
      <c r="L8" s="14">
        <v>7</v>
      </c>
      <c r="M8" s="14">
        <v>25</v>
      </c>
      <c r="N8" s="15">
        <v>16</v>
      </c>
    </row>
    <row r="9" spans="2:14" x14ac:dyDescent="0.25">
      <c r="B9" s="497" t="s">
        <v>16</v>
      </c>
      <c r="C9" s="323">
        <v>68</v>
      </c>
      <c r="D9" s="318">
        <v>86</v>
      </c>
      <c r="E9" s="318">
        <v>384</v>
      </c>
      <c r="F9" s="318">
        <v>71</v>
      </c>
      <c r="G9" s="318">
        <v>59</v>
      </c>
      <c r="H9" s="389">
        <v>75</v>
      </c>
      <c r="I9" s="323">
        <v>70</v>
      </c>
      <c r="J9" s="318">
        <v>133</v>
      </c>
      <c r="K9" s="318">
        <v>300</v>
      </c>
      <c r="L9" s="318">
        <v>62</v>
      </c>
      <c r="M9" s="318">
        <v>61</v>
      </c>
      <c r="N9" s="389">
        <v>56</v>
      </c>
    </row>
    <row r="10" spans="2:14" x14ac:dyDescent="0.25">
      <c r="B10" s="12" t="s">
        <v>17</v>
      </c>
      <c r="C10" s="34">
        <v>245</v>
      </c>
      <c r="D10" s="14">
        <v>60</v>
      </c>
      <c r="E10" s="14">
        <v>336</v>
      </c>
      <c r="F10" s="14">
        <v>19</v>
      </c>
      <c r="G10" s="14">
        <v>55</v>
      </c>
      <c r="H10" s="15">
        <v>93</v>
      </c>
      <c r="I10" s="34">
        <v>185</v>
      </c>
      <c r="J10" s="14">
        <v>41</v>
      </c>
      <c r="K10" s="14">
        <v>376</v>
      </c>
      <c r="L10" s="14">
        <v>24</v>
      </c>
      <c r="M10" s="14">
        <v>82</v>
      </c>
      <c r="N10" s="15">
        <v>104</v>
      </c>
    </row>
    <row r="11" spans="2:14" x14ac:dyDescent="0.25">
      <c r="B11" s="497" t="s">
        <v>18</v>
      </c>
      <c r="C11" s="323">
        <v>187</v>
      </c>
      <c r="D11" s="318">
        <v>183</v>
      </c>
      <c r="E11" s="318">
        <v>640</v>
      </c>
      <c r="F11" s="318">
        <v>0</v>
      </c>
      <c r="G11" s="318">
        <v>55</v>
      </c>
      <c r="H11" s="389">
        <v>84</v>
      </c>
      <c r="I11" s="323">
        <v>110</v>
      </c>
      <c r="J11" s="318">
        <v>263</v>
      </c>
      <c r="K11" s="318">
        <v>509</v>
      </c>
      <c r="L11" s="318">
        <v>7</v>
      </c>
      <c r="M11" s="318">
        <v>120</v>
      </c>
      <c r="N11" s="389">
        <v>134</v>
      </c>
    </row>
    <row r="12" spans="2:14" x14ac:dyDescent="0.25">
      <c r="B12" s="12" t="s">
        <v>19</v>
      </c>
      <c r="C12" s="34">
        <v>148</v>
      </c>
      <c r="D12" s="14">
        <v>0</v>
      </c>
      <c r="E12" s="14">
        <v>369</v>
      </c>
      <c r="F12" s="14">
        <v>68</v>
      </c>
      <c r="G12" s="14">
        <v>107</v>
      </c>
      <c r="H12" s="15">
        <v>211</v>
      </c>
      <c r="I12" s="34">
        <v>121</v>
      </c>
      <c r="J12" s="14">
        <v>0</v>
      </c>
      <c r="K12" s="14">
        <v>369</v>
      </c>
      <c r="L12" s="14">
        <v>58</v>
      </c>
      <c r="M12" s="14">
        <v>135</v>
      </c>
      <c r="N12" s="15">
        <v>219</v>
      </c>
    </row>
    <row r="13" spans="2:14" x14ac:dyDescent="0.25">
      <c r="B13" s="497" t="s">
        <v>20</v>
      </c>
      <c r="C13" s="323">
        <v>77</v>
      </c>
      <c r="D13" s="318">
        <v>31</v>
      </c>
      <c r="E13" s="318">
        <v>354</v>
      </c>
      <c r="F13" s="318">
        <v>12</v>
      </c>
      <c r="G13" s="318">
        <v>38</v>
      </c>
      <c r="H13" s="389">
        <v>30</v>
      </c>
      <c r="I13" s="323">
        <v>99</v>
      </c>
      <c r="J13" s="318">
        <v>20</v>
      </c>
      <c r="K13" s="318">
        <v>395</v>
      </c>
      <c r="L13" s="318">
        <v>0</v>
      </c>
      <c r="M13" s="318">
        <v>40</v>
      </c>
      <c r="N13" s="389">
        <v>23</v>
      </c>
    </row>
    <row r="14" spans="2:14" x14ac:dyDescent="0.25">
      <c r="B14" s="12" t="s">
        <v>21</v>
      </c>
      <c r="C14" s="34">
        <v>57</v>
      </c>
      <c r="D14" s="14">
        <v>51</v>
      </c>
      <c r="E14" s="14">
        <v>185</v>
      </c>
      <c r="F14" s="14">
        <v>54</v>
      </c>
      <c r="G14" s="14">
        <v>35</v>
      </c>
      <c r="H14" s="15">
        <v>89</v>
      </c>
      <c r="I14" s="34">
        <v>36</v>
      </c>
      <c r="J14" s="14">
        <v>44</v>
      </c>
      <c r="K14" s="14">
        <v>197</v>
      </c>
      <c r="L14" s="14">
        <v>57</v>
      </c>
      <c r="M14" s="14">
        <v>30</v>
      </c>
      <c r="N14" s="15">
        <v>77</v>
      </c>
    </row>
    <row r="15" spans="2:14" x14ac:dyDescent="0.25">
      <c r="B15" s="497" t="s">
        <v>22</v>
      </c>
      <c r="C15" s="323">
        <v>46</v>
      </c>
      <c r="D15" s="318">
        <v>34</v>
      </c>
      <c r="E15" s="318">
        <v>158</v>
      </c>
      <c r="F15" s="318">
        <v>0</v>
      </c>
      <c r="G15" s="318">
        <v>25</v>
      </c>
      <c r="H15" s="389">
        <v>22</v>
      </c>
      <c r="I15" s="323">
        <v>38</v>
      </c>
      <c r="J15" s="318">
        <v>21</v>
      </c>
      <c r="K15" s="318">
        <v>140</v>
      </c>
      <c r="L15" s="318">
        <v>0</v>
      </c>
      <c r="M15" s="318">
        <v>33</v>
      </c>
      <c r="N15" s="389">
        <v>12</v>
      </c>
    </row>
    <row r="16" spans="2:14" x14ac:dyDescent="0.25">
      <c r="B16" s="12" t="s">
        <v>23</v>
      </c>
      <c r="C16" s="34">
        <v>101</v>
      </c>
      <c r="D16" s="14">
        <v>45</v>
      </c>
      <c r="E16" s="14">
        <v>448</v>
      </c>
      <c r="F16" s="14">
        <v>9</v>
      </c>
      <c r="G16" s="14">
        <v>38</v>
      </c>
      <c r="H16" s="15">
        <v>55</v>
      </c>
      <c r="I16" s="34">
        <v>53</v>
      </c>
      <c r="J16" s="14">
        <v>92</v>
      </c>
      <c r="K16" s="14">
        <v>533</v>
      </c>
      <c r="L16" s="14">
        <v>22</v>
      </c>
      <c r="M16" s="14">
        <v>67</v>
      </c>
      <c r="N16" s="15">
        <v>48</v>
      </c>
    </row>
    <row r="17" spans="2:14" x14ac:dyDescent="0.25">
      <c r="B17" s="497" t="s">
        <v>24</v>
      </c>
      <c r="C17" s="323">
        <v>152</v>
      </c>
      <c r="D17" s="318">
        <v>17</v>
      </c>
      <c r="E17" s="318">
        <v>310</v>
      </c>
      <c r="F17" s="318">
        <v>88</v>
      </c>
      <c r="G17" s="318">
        <v>15</v>
      </c>
      <c r="H17" s="389">
        <v>5</v>
      </c>
      <c r="I17" s="323">
        <v>187</v>
      </c>
      <c r="J17" s="318">
        <v>38</v>
      </c>
      <c r="K17" s="318">
        <v>349</v>
      </c>
      <c r="L17" s="318">
        <v>85</v>
      </c>
      <c r="M17" s="318">
        <v>0</v>
      </c>
      <c r="N17" s="389">
        <v>10</v>
      </c>
    </row>
    <row r="18" spans="2:14" x14ac:dyDescent="0.25">
      <c r="B18" s="12" t="s">
        <v>25</v>
      </c>
      <c r="C18" s="34">
        <v>118</v>
      </c>
      <c r="D18" s="14">
        <v>110</v>
      </c>
      <c r="E18" s="14">
        <v>325</v>
      </c>
      <c r="F18" s="14">
        <v>56</v>
      </c>
      <c r="G18" s="14">
        <v>87</v>
      </c>
      <c r="H18" s="15">
        <v>38</v>
      </c>
      <c r="I18" s="34">
        <v>119</v>
      </c>
      <c r="J18" s="14">
        <v>92</v>
      </c>
      <c r="K18" s="14">
        <v>346</v>
      </c>
      <c r="L18" s="14">
        <v>38</v>
      </c>
      <c r="M18" s="14">
        <v>98</v>
      </c>
      <c r="N18" s="15">
        <v>61</v>
      </c>
    </row>
    <row r="19" spans="2:14" x14ac:dyDescent="0.25">
      <c r="B19" s="497" t="s">
        <v>26</v>
      </c>
      <c r="C19" s="323">
        <v>185</v>
      </c>
      <c r="D19" s="318">
        <v>31</v>
      </c>
      <c r="E19" s="318">
        <v>695</v>
      </c>
      <c r="F19" s="318">
        <v>0</v>
      </c>
      <c r="G19" s="318">
        <v>3</v>
      </c>
      <c r="H19" s="389">
        <v>164</v>
      </c>
      <c r="I19" s="323">
        <v>133</v>
      </c>
      <c r="J19" s="318">
        <v>40</v>
      </c>
      <c r="K19" s="318">
        <v>672</v>
      </c>
      <c r="L19" s="318">
        <v>0</v>
      </c>
      <c r="M19" s="318">
        <v>82</v>
      </c>
      <c r="N19" s="389">
        <v>163</v>
      </c>
    </row>
    <row r="20" spans="2:14" x14ac:dyDescent="0.25">
      <c r="B20" s="12" t="s">
        <v>27</v>
      </c>
      <c r="C20" s="34">
        <v>138</v>
      </c>
      <c r="D20" s="14">
        <v>59</v>
      </c>
      <c r="E20" s="14">
        <v>298</v>
      </c>
      <c r="F20" s="14">
        <v>87</v>
      </c>
      <c r="G20" s="14">
        <v>57</v>
      </c>
      <c r="H20" s="15">
        <v>27</v>
      </c>
      <c r="I20" s="34">
        <v>141</v>
      </c>
      <c r="J20" s="14">
        <v>55</v>
      </c>
      <c r="K20" s="14">
        <v>279</v>
      </c>
      <c r="L20" s="14">
        <v>94</v>
      </c>
      <c r="M20" s="14">
        <v>66</v>
      </c>
      <c r="N20" s="15">
        <v>40</v>
      </c>
    </row>
    <row r="21" spans="2:14" x14ac:dyDescent="0.25">
      <c r="B21" s="498" t="s">
        <v>28</v>
      </c>
      <c r="C21" s="323">
        <v>133</v>
      </c>
      <c r="D21" s="318">
        <v>94</v>
      </c>
      <c r="E21" s="390">
        <v>209</v>
      </c>
      <c r="F21" s="318">
        <v>90</v>
      </c>
      <c r="G21" s="390">
        <v>44</v>
      </c>
      <c r="H21" s="389">
        <v>45</v>
      </c>
      <c r="I21" s="323">
        <v>91</v>
      </c>
      <c r="J21" s="318">
        <v>122</v>
      </c>
      <c r="K21" s="390">
        <v>155</v>
      </c>
      <c r="L21" s="318">
        <v>116</v>
      </c>
      <c r="M21" s="390">
        <v>56</v>
      </c>
      <c r="N21" s="389">
        <v>76</v>
      </c>
    </row>
    <row r="22" spans="2:14" x14ac:dyDescent="0.25">
      <c r="B22" s="18" t="s">
        <v>29</v>
      </c>
      <c r="C22" s="34">
        <v>157</v>
      </c>
      <c r="D22" s="14">
        <v>78</v>
      </c>
      <c r="E22" s="85">
        <v>670</v>
      </c>
      <c r="F22" s="14">
        <v>102</v>
      </c>
      <c r="G22" s="85">
        <v>24</v>
      </c>
      <c r="H22" s="15">
        <v>17</v>
      </c>
      <c r="I22" s="34">
        <v>175</v>
      </c>
      <c r="J22" s="14">
        <v>91</v>
      </c>
      <c r="K22" s="85">
        <v>569</v>
      </c>
      <c r="L22" s="14">
        <v>99</v>
      </c>
      <c r="M22" s="85">
        <v>76</v>
      </c>
      <c r="N22" s="15">
        <v>32</v>
      </c>
    </row>
    <row r="23" spans="2:14" x14ac:dyDescent="0.25">
      <c r="B23" s="498" t="s">
        <v>30</v>
      </c>
      <c r="C23" s="323">
        <v>69</v>
      </c>
      <c r="D23" s="318">
        <v>41</v>
      </c>
      <c r="E23" s="390">
        <v>532</v>
      </c>
      <c r="F23" s="318">
        <v>0</v>
      </c>
      <c r="G23" s="390">
        <v>40</v>
      </c>
      <c r="H23" s="389">
        <v>26</v>
      </c>
      <c r="I23" s="323">
        <v>50</v>
      </c>
      <c r="J23" s="318">
        <v>50</v>
      </c>
      <c r="K23" s="390">
        <v>358</v>
      </c>
      <c r="L23" s="318">
        <v>0</v>
      </c>
      <c r="M23" s="390">
        <v>51</v>
      </c>
      <c r="N23" s="389">
        <v>71</v>
      </c>
    </row>
    <row r="24" spans="2:14" x14ac:dyDescent="0.25">
      <c r="B24" s="18" t="s">
        <v>31</v>
      </c>
      <c r="C24" s="34">
        <v>107</v>
      </c>
      <c r="D24" s="14">
        <v>25</v>
      </c>
      <c r="E24" s="85">
        <v>545</v>
      </c>
      <c r="F24" s="14">
        <v>0</v>
      </c>
      <c r="G24" s="85">
        <v>30</v>
      </c>
      <c r="H24" s="15">
        <v>42</v>
      </c>
      <c r="I24" s="34">
        <v>118</v>
      </c>
      <c r="J24" s="14">
        <v>78</v>
      </c>
      <c r="K24" s="85">
        <v>507</v>
      </c>
      <c r="L24" s="14">
        <v>55</v>
      </c>
      <c r="M24" s="85">
        <v>52</v>
      </c>
      <c r="N24" s="15">
        <v>67</v>
      </c>
    </row>
    <row r="25" spans="2:14" x14ac:dyDescent="0.25">
      <c r="B25" s="498" t="s">
        <v>32</v>
      </c>
      <c r="C25" s="323">
        <v>130</v>
      </c>
      <c r="D25" s="318">
        <v>57</v>
      </c>
      <c r="E25" s="390">
        <v>215</v>
      </c>
      <c r="F25" s="318">
        <v>38</v>
      </c>
      <c r="G25" s="390">
        <v>58</v>
      </c>
      <c r="H25" s="389">
        <v>95</v>
      </c>
      <c r="I25" s="323">
        <v>100</v>
      </c>
      <c r="J25" s="318">
        <v>51</v>
      </c>
      <c r="K25" s="390">
        <v>183</v>
      </c>
      <c r="L25" s="318">
        <v>32</v>
      </c>
      <c r="M25" s="390">
        <v>74</v>
      </c>
      <c r="N25" s="389">
        <v>88</v>
      </c>
    </row>
    <row r="26" spans="2:14" x14ac:dyDescent="0.25">
      <c r="B26" s="18" t="s">
        <v>33</v>
      </c>
      <c r="C26" s="34">
        <v>82</v>
      </c>
      <c r="D26" s="14">
        <v>22</v>
      </c>
      <c r="E26" s="85">
        <v>374</v>
      </c>
      <c r="F26" s="14">
        <v>70</v>
      </c>
      <c r="G26" s="85">
        <v>41</v>
      </c>
      <c r="H26" s="15">
        <v>47</v>
      </c>
      <c r="I26" s="34">
        <v>89</v>
      </c>
      <c r="J26" s="14">
        <v>31</v>
      </c>
      <c r="K26" s="85">
        <v>324</v>
      </c>
      <c r="L26" s="14">
        <v>57</v>
      </c>
      <c r="M26" s="85">
        <v>54</v>
      </c>
      <c r="N26" s="15">
        <v>83</v>
      </c>
    </row>
    <row r="27" spans="2:14" x14ac:dyDescent="0.25">
      <c r="B27" s="498" t="s">
        <v>34</v>
      </c>
      <c r="C27" s="323">
        <v>46</v>
      </c>
      <c r="D27" s="318">
        <v>89</v>
      </c>
      <c r="E27" s="390">
        <v>591</v>
      </c>
      <c r="F27" s="318">
        <v>45</v>
      </c>
      <c r="G27" s="390">
        <v>50</v>
      </c>
      <c r="H27" s="389">
        <v>37</v>
      </c>
      <c r="I27" s="323">
        <v>32</v>
      </c>
      <c r="J27" s="318">
        <v>98</v>
      </c>
      <c r="K27" s="390">
        <v>496</v>
      </c>
      <c r="L27" s="318">
        <v>47</v>
      </c>
      <c r="M27" s="390">
        <v>45</v>
      </c>
      <c r="N27" s="389">
        <v>53</v>
      </c>
    </row>
    <row r="28" spans="2:14" x14ac:dyDescent="0.25">
      <c r="B28" s="18" t="s">
        <v>35</v>
      </c>
      <c r="C28" s="34">
        <v>37</v>
      </c>
      <c r="D28" s="14">
        <v>84</v>
      </c>
      <c r="E28" s="85">
        <v>218</v>
      </c>
      <c r="F28" s="14">
        <v>37</v>
      </c>
      <c r="G28" s="85">
        <v>6</v>
      </c>
      <c r="H28" s="15">
        <v>16</v>
      </c>
      <c r="I28" s="34">
        <v>37</v>
      </c>
      <c r="J28" s="14">
        <v>107</v>
      </c>
      <c r="K28" s="85">
        <v>237</v>
      </c>
      <c r="L28" s="14">
        <v>0</v>
      </c>
      <c r="M28" s="85">
        <v>14</v>
      </c>
      <c r="N28" s="15">
        <v>34</v>
      </c>
    </row>
    <row r="29" spans="2:14" x14ac:dyDescent="0.25">
      <c r="B29" s="498" t="s">
        <v>36</v>
      </c>
      <c r="C29" s="323">
        <v>28</v>
      </c>
      <c r="D29" s="318">
        <v>1</v>
      </c>
      <c r="E29" s="390">
        <v>61</v>
      </c>
      <c r="F29" s="318">
        <v>24</v>
      </c>
      <c r="G29" s="390">
        <v>15</v>
      </c>
      <c r="H29" s="389">
        <v>19</v>
      </c>
      <c r="I29" s="323">
        <v>17</v>
      </c>
      <c r="J29" s="318">
        <v>3</v>
      </c>
      <c r="K29" s="390">
        <v>70</v>
      </c>
      <c r="L29" s="318">
        <v>39</v>
      </c>
      <c r="M29" s="390">
        <v>17</v>
      </c>
      <c r="N29" s="389">
        <v>25</v>
      </c>
    </row>
    <row r="30" spans="2:14" x14ac:dyDescent="0.25">
      <c r="B30" s="18" t="s">
        <v>37</v>
      </c>
      <c r="C30" s="34">
        <v>109</v>
      </c>
      <c r="D30" s="14">
        <v>27</v>
      </c>
      <c r="E30" s="85">
        <v>141</v>
      </c>
      <c r="F30" s="14">
        <v>65</v>
      </c>
      <c r="G30" s="85">
        <v>39</v>
      </c>
      <c r="H30" s="15">
        <v>44</v>
      </c>
      <c r="I30" s="34">
        <v>61</v>
      </c>
      <c r="J30" s="14">
        <v>34</v>
      </c>
      <c r="K30" s="85">
        <v>123</v>
      </c>
      <c r="L30" s="14">
        <v>77</v>
      </c>
      <c r="M30" s="85">
        <v>53</v>
      </c>
      <c r="N30" s="15">
        <v>53</v>
      </c>
    </row>
    <row r="31" spans="2:14" x14ac:dyDescent="0.25">
      <c r="B31" s="498" t="s">
        <v>38</v>
      </c>
      <c r="C31" s="323">
        <v>70</v>
      </c>
      <c r="D31" s="318">
        <v>6</v>
      </c>
      <c r="E31" s="390">
        <v>625</v>
      </c>
      <c r="F31" s="318">
        <v>0</v>
      </c>
      <c r="G31" s="390">
        <v>23</v>
      </c>
      <c r="H31" s="389">
        <v>42</v>
      </c>
      <c r="I31" s="323">
        <v>61</v>
      </c>
      <c r="J31" s="318">
        <v>13</v>
      </c>
      <c r="K31" s="390">
        <v>589</v>
      </c>
      <c r="L31" s="318">
        <v>6</v>
      </c>
      <c r="M31" s="390">
        <v>77</v>
      </c>
      <c r="N31" s="389">
        <v>67</v>
      </c>
    </row>
    <row r="32" spans="2:14" ht="15.75" thickBot="1" x14ac:dyDescent="0.3">
      <c r="B32" s="19" t="s">
        <v>39</v>
      </c>
      <c r="C32" s="60">
        <v>41</v>
      </c>
      <c r="D32" s="21">
        <v>35</v>
      </c>
      <c r="E32" s="86">
        <v>225</v>
      </c>
      <c r="F32" s="21">
        <v>71</v>
      </c>
      <c r="G32" s="86">
        <v>5</v>
      </c>
      <c r="H32" s="22">
        <v>14</v>
      </c>
      <c r="I32" s="60">
        <v>55</v>
      </c>
      <c r="J32" s="21">
        <v>55</v>
      </c>
      <c r="K32" s="86">
        <v>248</v>
      </c>
      <c r="L32" s="21">
        <v>67</v>
      </c>
      <c r="M32" s="86">
        <v>18</v>
      </c>
      <c r="N32" s="22">
        <v>20</v>
      </c>
    </row>
    <row r="33" spans="2:9" x14ac:dyDescent="0.25">
      <c r="C33" s="44"/>
      <c r="D33" s="44"/>
      <c r="E33" s="44"/>
      <c r="F33" s="44"/>
      <c r="G33" s="44"/>
      <c r="H33" s="44"/>
    </row>
    <row r="34" spans="2:9" x14ac:dyDescent="0.25">
      <c r="B34" s="133"/>
      <c r="C34" s="133"/>
      <c r="D34" s="133"/>
      <c r="E34" s="133"/>
      <c r="F34" s="133"/>
      <c r="G34" s="133"/>
      <c r="H34" s="133"/>
      <c r="I34" s="25"/>
    </row>
  </sheetData>
  <mergeCells count="3">
    <mergeCell ref="B5:B6"/>
    <mergeCell ref="I5:N5"/>
    <mergeCell ref="C5: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2:J32"/>
  <sheetViews>
    <sheetView showGridLines="0" zoomScale="90" zoomScaleNormal="90" workbookViewId="0">
      <selection activeCell="B1" sqref="B1"/>
    </sheetView>
  </sheetViews>
  <sheetFormatPr defaultRowHeight="15" x14ac:dyDescent="0.25"/>
  <cols>
    <col min="1" max="1" width="3.85546875" style="435" customWidth="1"/>
    <col min="2" max="2" width="21.5703125" style="435" customWidth="1"/>
    <col min="3" max="3" width="12.7109375" style="435" customWidth="1"/>
    <col min="4" max="4" width="12.28515625" style="435" customWidth="1"/>
    <col min="5" max="5" width="11.42578125" style="435" customWidth="1"/>
    <col min="6" max="6" width="11.28515625" style="435" customWidth="1"/>
    <col min="7" max="8" width="11.7109375" style="435" customWidth="1"/>
    <col min="9" max="16384" width="9.140625" style="435"/>
  </cols>
  <sheetData>
    <row r="2" spans="2:10" ht="13.5" customHeight="1" x14ac:dyDescent="0.25">
      <c r="B2" s="896" t="s">
        <v>359</v>
      </c>
      <c r="C2" s="896"/>
      <c r="D2" s="896"/>
      <c r="E2" s="896"/>
      <c r="F2" s="896"/>
      <c r="G2" s="896"/>
      <c r="H2" s="896"/>
      <c r="I2" s="657"/>
      <c r="J2" s="656"/>
    </row>
    <row r="3" spans="2:10" ht="18" customHeight="1" thickBot="1" x14ac:dyDescent="0.3">
      <c r="B3" s="436"/>
      <c r="C3" s="555"/>
      <c r="D3" s="555"/>
      <c r="E3" s="555"/>
      <c r="F3" s="436"/>
      <c r="G3" s="436"/>
      <c r="H3" s="436"/>
    </row>
    <row r="4" spans="2:10" ht="15.75" customHeight="1" x14ac:dyDescent="0.25">
      <c r="B4" s="569"/>
      <c r="C4" s="693" t="s">
        <v>346</v>
      </c>
      <c r="D4" s="895"/>
      <c r="E4" s="729"/>
      <c r="F4" s="693" t="s">
        <v>345</v>
      </c>
      <c r="G4" s="895"/>
      <c r="H4" s="729"/>
    </row>
    <row r="5" spans="2:10" ht="15" customHeight="1" thickBot="1" x14ac:dyDescent="0.3">
      <c r="B5" s="597"/>
      <c r="C5" s="570"/>
      <c r="D5" s="556"/>
      <c r="E5" s="557"/>
      <c r="F5" s="556"/>
      <c r="G5" s="556"/>
      <c r="H5" s="557"/>
    </row>
    <row r="6" spans="2:10" s="437" customFormat="1" ht="60.75" thickBot="1" x14ac:dyDescent="0.3">
      <c r="B6" s="561" t="s">
        <v>179</v>
      </c>
      <c r="C6" s="568" t="s">
        <v>281</v>
      </c>
      <c r="D6" s="559" t="s">
        <v>282</v>
      </c>
      <c r="E6" s="560" t="s">
        <v>283</v>
      </c>
      <c r="F6" s="558" t="s">
        <v>281</v>
      </c>
      <c r="G6" s="559" t="s">
        <v>282</v>
      </c>
      <c r="H6" s="560" t="s">
        <v>283</v>
      </c>
    </row>
    <row r="7" spans="2:10" x14ac:dyDescent="0.25">
      <c r="B7" s="562" t="s">
        <v>15</v>
      </c>
      <c r="C7" s="598">
        <f>SUM(D7:E7)</f>
        <v>0</v>
      </c>
      <c r="D7" s="404">
        <v>0</v>
      </c>
      <c r="E7" s="405">
        <v>0</v>
      </c>
      <c r="F7" s="565">
        <f>SUM(G7:H7)</f>
        <v>0</v>
      </c>
      <c r="G7" s="404">
        <v>0</v>
      </c>
      <c r="H7" s="405">
        <v>0</v>
      </c>
    </row>
    <row r="8" spans="2:10" x14ac:dyDescent="0.25">
      <c r="B8" s="563" t="s">
        <v>16</v>
      </c>
      <c r="C8" s="599">
        <f>SUM(D8:E8)</f>
        <v>0</v>
      </c>
      <c r="D8" s="408">
        <v>0</v>
      </c>
      <c r="E8" s="409">
        <v>0</v>
      </c>
      <c r="F8" s="566">
        <f>SUM(G8:H8)</f>
        <v>0</v>
      </c>
      <c r="G8" s="408">
        <v>0</v>
      </c>
      <c r="H8" s="409">
        <v>0</v>
      </c>
    </row>
    <row r="9" spans="2:10" x14ac:dyDescent="0.25">
      <c r="B9" s="563" t="s">
        <v>17</v>
      </c>
      <c r="C9" s="599">
        <f>SUM(D9:E9)</f>
        <v>24</v>
      </c>
      <c r="D9" s="408">
        <v>0</v>
      </c>
      <c r="E9" s="409">
        <v>24</v>
      </c>
      <c r="F9" s="566">
        <f>SUM(G9:H9)</f>
        <v>0</v>
      </c>
      <c r="G9" s="408">
        <v>0</v>
      </c>
      <c r="H9" s="409">
        <v>0</v>
      </c>
    </row>
    <row r="10" spans="2:10" x14ac:dyDescent="0.25">
      <c r="B10" s="563" t="s">
        <v>18</v>
      </c>
      <c r="C10" s="599">
        <f>SUM(D10:E10)</f>
        <v>0</v>
      </c>
      <c r="D10" s="408">
        <v>0</v>
      </c>
      <c r="E10" s="409">
        <v>0</v>
      </c>
      <c r="F10" s="566">
        <f>SUM(G10:H10)</f>
        <v>0</v>
      </c>
      <c r="G10" s="408">
        <v>0</v>
      </c>
      <c r="H10" s="409">
        <v>0</v>
      </c>
    </row>
    <row r="11" spans="2:10" x14ac:dyDescent="0.25">
      <c r="B11" s="563" t="s">
        <v>19</v>
      </c>
      <c r="C11" s="599">
        <f t="shared" ref="C11:C31" si="0">SUM(D11:E11)</f>
        <v>0</v>
      </c>
      <c r="D11" s="408">
        <v>0</v>
      </c>
      <c r="E11" s="409">
        <v>0</v>
      </c>
      <c r="F11" s="566">
        <f t="shared" ref="F11:F31" si="1">SUM(G11:H11)</f>
        <v>0</v>
      </c>
      <c r="G11" s="408">
        <v>0</v>
      </c>
      <c r="H11" s="409">
        <v>0</v>
      </c>
    </row>
    <row r="12" spans="2:10" x14ac:dyDescent="0.25">
      <c r="B12" s="563" t="s">
        <v>20</v>
      </c>
      <c r="C12" s="599">
        <f t="shared" si="0"/>
        <v>0</v>
      </c>
      <c r="D12" s="408">
        <v>0</v>
      </c>
      <c r="E12" s="409">
        <v>0</v>
      </c>
      <c r="F12" s="566">
        <f t="shared" si="1"/>
        <v>0</v>
      </c>
      <c r="G12" s="408">
        <v>0</v>
      </c>
      <c r="H12" s="409">
        <v>0</v>
      </c>
    </row>
    <row r="13" spans="2:10" x14ac:dyDescent="0.25">
      <c r="B13" s="563" t="s">
        <v>21</v>
      </c>
      <c r="C13" s="599">
        <f t="shared" si="0"/>
        <v>0</v>
      </c>
      <c r="D13" s="408">
        <v>0</v>
      </c>
      <c r="E13" s="409">
        <v>0</v>
      </c>
      <c r="F13" s="566">
        <f t="shared" si="1"/>
        <v>0</v>
      </c>
      <c r="G13" s="408">
        <v>0</v>
      </c>
      <c r="H13" s="409">
        <v>0</v>
      </c>
    </row>
    <row r="14" spans="2:10" x14ac:dyDescent="0.25">
      <c r="B14" s="563" t="s">
        <v>22</v>
      </c>
      <c r="C14" s="599">
        <f t="shared" si="0"/>
        <v>52</v>
      </c>
      <c r="D14" s="408">
        <v>0</v>
      </c>
      <c r="E14" s="409">
        <v>52</v>
      </c>
      <c r="F14" s="566">
        <f t="shared" si="1"/>
        <v>0</v>
      </c>
      <c r="G14" s="408">
        <v>0</v>
      </c>
      <c r="H14" s="409">
        <v>0</v>
      </c>
    </row>
    <row r="15" spans="2:10" x14ac:dyDescent="0.25">
      <c r="B15" s="563" t="s">
        <v>23</v>
      </c>
      <c r="C15" s="599">
        <f t="shared" si="0"/>
        <v>32</v>
      </c>
      <c r="D15" s="408">
        <v>0</v>
      </c>
      <c r="E15" s="409">
        <v>32</v>
      </c>
      <c r="F15" s="566">
        <f t="shared" si="1"/>
        <v>0</v>
      </c>
      <c r="G15" s="408">
        <v>0</v>
      </c>
      <c r="H15" s="409">
        <v>0</v>
      </c>
    </row>
    <row r="16" spans="2:10" x14ac:dyDescent="0.25">
      <c r="B16" s="563" t="s">
        <v>24</v>
      </c>
      <c r="C16" s="599">
        <f t="shared" si="0"/>
        <v>0</v>
      </c>
      <c r="D16" s="408">
        <v>0</v>
      </c>
      <c r="E16" s="409">
        <v>0</v>
      </c>
      <c r="F16" s="566">
        <f t="shared" si="1"/>
        <v>0</v>
      </c>
      <c r="G16" s="408">
        <v>0</v>
      </c>
      <c r="H16" s="409">
        <v>0</v>
      </c>
    </row>
    <row r="17" spans="2:8" x14ac:dyDescent="0.25">
      <c r="B17" s="563" t="s">
        <v>25</v>
      </c>
      <c r="C17" s="599">
        <f t="shared" si="0"/>
        <v>0</v>
      </c>
      <c r="D17" s="408">
        <v>0</v>
      </c>
      <c r="E17" s="409">
        <v>0</v>
      </c>
      <c r="F17" s="566">
        <f t="shared" si="1"/>
        <v>133</v>
      </c>
      <c r="G17" s="408">
        <v>0</v>
      </c>
      <c r="H17" s="409">
        <v>133</v>
      </c>
    </row>
    <row r="18" spans="2:8" x14ac:dyDescent="0.25">
      <c r="B18" s="563" t="s">
        <v>26</v>
      </c>
      <c r="C18" s="599">
        <f t="shared" si="0"/>
        <v>548</v>
      </c>
      <c r="D18" s="408">
        <v>0</v>
      </c>
      <c r="E18" s="409">
        <v>548</v>
      </c>
      <c r="F18" s="566">
        <f t="shared" si="1"/>
        <v>13</v>
      </c>
      <c r="G18" s="408">
        <v>0</v>
      </c>
      <c r="H18" s="409">
        <v>13</v>
      </c>
    </row>
    <row r="19" spans="2:8" x14ac:dyDescent="0.25">
      <c r="B19" s="563" t="s">
        <v>27</v>
      </c>
      <c r="C19" s="599">
        <f t="shared" si="0"/>
        <v>0</v>
      </c>
      <c r="D19" s="408">
        <v>0</v>
      </c>
      <c r="E19" s="409">
        <v>0</v>
      </c>
      <c r="F19" s="566">
        <f t="shared" si="1"/>
        <v>0</v>
      </c>
      <c r="G19" s="408">
        <v>0</v>
      </c>
      <c r="H19" s="409">
        <v>0</v>
      </c>
    </row>
    <row r="20" spans="2:8" x14ac:dyDescent="0.25">
      <c r="B20" s="563" t="s">
        <v>28</v>
      </c>
      <c r="C20" s="599">
        <f t="shared" si="0"/>
        <v>0</v>
      </c>
      <c r="D20" s="408">
        <v>0</v>
      </c>
      <c r="E20" s="409">
        <v>0</v>
      </c>
      <c r="F20" s="566">
        <f t="shared" si="1"/>
        <v>0</v>
      </c>
      <c r="G20" s="408">
        <v>0</v>
      </c>
      <c r="H20" s="409">
        <v>0</v>
      </c>
    </row>
    <row r="21" spans="2:8" x14ac:dyDescent="0.25">
      <c r="B21" s="563" t="s">
        <v>29</v>
      </c>
      <c r="C21" s="599">
        <f t="shared" si="0"/>
        <v>217</v>
      </c>
      <c r="D21" s="408">
        <v>0</v>
      </c>
      <c r="E21" s="409">
        <v>217</v>
      </c>
      <c r="F21" s="566">
        <f t="shared" si="1"/>
        <v>0</v>
      </c>
      <c r="G21" s="408">
        <v>0</v>
      </c>
      <c r="H21" s="409">
        <v>0</v>
      </c>
    </row>
    <row r="22" spans="2:8" x14ac:dyDescent="0.25">
      <c r="B22" s="563" t="s">
        <v>30</v>
      </c>
      <c r="C22" s="599">
        <f t="shared" si="0"/>
        <v>0</v>
      </c>
      <c r="D22" s="408">
        <v>0</v>
      </c>
      <c r="E22" s="409">
        <v>0</v>
      </c>
      <c r="F22" s="566">
        <f t="shared" si="1"/>
        <v>6</v>
      </c>
      <c r="G22" s="408">
        <v>0</v>
      </c>
      <c r="H22" s="409">
        <v>6</v>
      </c>
    </row>
    <row r="23" spans="2:8" x14ac:dyDescent="0.25">
      <c r="B23" s="563" t="s">
        <v>31</v>
      </c>
      <c r="C23" s="599">
        <f t="shared" si="0"/>
        <v>0</v>
      </c>
      <c r="D23" s="408">
        <v>0</v>
      </c>
      <c r="E23" s="409">
        <v>0</v>
      </c>
      <c r="F23" s="566">
        <f t="shared" si="1"/>
        <v>0</v>
      </c>
      <c r="G23" s="408">
        <v>0</v>
      </c>
      <c r="H23" s="409">
        <v>0</v>
      </c>
    </row>
    <row r="24" spans="2:8" x14ac:dyDescent="0.25">
      <c r="B24" s="563" t="s">
        <v>32</v>
      </c>
      <c r="C24" s="599">
        <f t="shared" si="0"/>
        <v>1</v>
      </c>
      <c r="D24" s="408">
        <v>1</v>
      </c>
      <c r="E24" s="409">
        <v>0</v>
      </c>
      <c r="F24" s="566">
        <f t="shared" si="1"/>
        <v>10</v>
      </c>
      <c r="G24" s="408">
        <v>0</v>
      </c>
      <c r="H24" s="409">
        <v>10</v>
      </c>
    </row>
    <row r="25" spans="2:8" x14ac:dyDescent="0.25">
      <c r="B25" s="563" t="s">
        <v>33</v>
      </c>
      <c r="C25" s="599">
        <f t="shared" si="0"/>
        <v>2</v>
      </c>
      <c r="D25" s="408">
        <v>0</v>
      </c>
      <c r="E25" s="409">
        <v>2</v>
      </c>
      <c r="F25" s="566">
        <f t="shared" si="1"/>
        <v>0</v>
      </c>
      <c r="G25" s="408">
        <v>0</v>
      </c>
      <c r="H25" s="409">
        <v>0</v>
      </c>
    </row>
    <row r="26" spans="2:8" x14ac:dyDescent="0.25">
      <c r="B26" s="563" t="s">
        <v>34</v>
      </c>
      <c r="C26" s="599">
        <f t="shared" si="0"/>
        <v>0</v>
      </c>
      <c r="D26" s="408">
        <v>0</v>
      </c>
      <c r="E26" s="409">
        <v>0</v>
      </c>
      <c r="F26" s="566">
        <f t="shared" si="1"/>
        <v>21</v>
      </c>
      <c r="G26" s="408">
        <v>21</v>
      </c>
      <c r="H26" s="409">
        <v>0</v>
      </c>
    </row>
    <row r="27" spans="2:8" x14ac:dyDescent="0.25">
      <c r="B27" s="563" t="s">
        <v>35</v>
      </c>
      <c r="C27" s="599">
        <f t="shared" si="0"/>
        <v>0</v>
      </c>
      <c r="D27" s="408">
        <v>0</v>
      </c>
      <c r="E27" s="409">
        <v>0</v>
      </c>
      <c r="F27" s="566">
        <f t="shared" si="1"/>
        <v>0</v>
      </c>
      <c r="G27" s="408">
        <v>0</v>
      </c>
      <c r="H27" s="409">
        <v>0</v>
      </c>
    </row>
    <row r="28" spans="2:8" x14ac:dyDescent="0.25">
      <c r="B28" s="563" t="s">
        <v>36</v>
      </c>
      <c r="C28" s="599">
        <f t="shared" si="0"/>
        <v>0</v>
      </c>
      <c r="D28" s="408">
        <v>0</v>
      </c>
      <c r="E28" s="409">
        <v>0</v>
      </c>
      <c r="F28" s="566">
        <f t="shared" si="1"/>
        <v>0</v>
      </c>
      <c r="G28" s="408">
        <v>0</v>
      </c>
      <c r="H28" s="409">
        <v>0</v>
      </c>
    </row>
    <row r="29" spans="2:8" x14ac:dyDescent="0.25">
      <c r="B29" s="563" t="s">
        <v>37</v>
      </c>
      <c r="C29" s="599">
        <f t="shared" si="0"/>
        <v>0</v>
      </c>
      <c r="D29" s="408">
        <v>0</v>
      </c>
      <c r="E29" s="409">
        <v>0</v>
      </c>
      <c r="F29" s="566">
        <f t="shared" si="1"/>
        <v>0</v>
      </c>
      <c r="G29" s="408">
        <v>0</v>
      </c>
      <c r="H29" s="409">
        <v>0</v>
      </c>
    </row>
    <row r="30" spans="2:8" x14ac:dyDescent="0.25">
      <c r="B30" s="563" t="s">
        <v>38</v>
      </c>
      <c r="C30" s="599">
        <f t="shared" si="0"/>
        <v>115</v>
      </c>
      <c r="D30" s="408">
        <v>26</v>
      </c>
      <c r="E30" s="409">
        <v>89</v>
      </c>
      <c r="F30" s="566">
        <f t="shared" si="1"/>
        <v>62</v>
      </c>
      <c r="G30" s="408">
        <v>0</v>
      </c>
      <c r="H30" s="409">
        <v>62</v>
      </c>
    </row>
    <row r="31" spans="2:8" x14ac:dyDescent="0.25">
      <c r="B31" s="563" t="s">
        <v>39</v>
      </c>
      <c r="C31" s="599">
        <f t="shared" si="0"/>
        <v>0</v>
      </c>
      <c r="D31" s="408">
        <v>0</v>
      </c>
      <c r="E31" s="409">
        <v>0</v>
      </c>
      <c r="F31" s="566">
        <f t="shared" si="1"/>
        <v>19</v>
      </c>
      <c r="G31" s="408">
        <v>0</v>
      </c>
      <c r="H31" s="409">
        <v>19</v>
      </c>
    </row>
    <row r="32" spans="2:8" ht="15.75" thickBot="1" x14ac:dyDescent="0.3">
      <c r="B32" s="564" t="s">
        <v>14</v>
      </c>
      <c r="C32" s="600">
        <f>SUM(D32:E32)</f>
        <v>991</v>
      </c>
      <c r="D32" s="424">
        <f>SUM(D7:D31)</f>
        <v>27</v>
      </c>
      <c r="E32" s="538">
        <f>SUM(E7:E31)</f>
        <v>964</v>
      </c>
      <c r="F32" s="567">
        <f>SUM(G32:H32)</f>
        <v>264</v>
      </c>
      <c r="G32" s="424">
        <f>SUM(G7:G31)</f>
        <v>21</v>
      </c>
      <c r="H32" s="426">
        <f>SUM(H7:H31)</f>
        <v>243</v>
      </c>
    </row>
  </sheetData>
  <mergeCells count="3">
    <mergeCell ref="F4:H4"/>
    <mergeCell ref="C4:E4"/>
    <mergeCell ref="B2:H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2"/>
  <sheetViews>
    <sheetView workbookViewId="0">
      <selection activeCell="B1" sqref="B1"/>
    </sheetView>
  </sheetViews>
  <sheetFormatPr defaultRowHeight="14.25" x14ac:dyDescent="0.2"/>
  <cols>
    <col min="1" max="1" width="3.85546875" style="663" customWidth="1"/>
    <col min="2" max="16384" width="9.140625" style="663"/>
  </cols>
  <sheetData>
    <row r="1" spans="2:3" x14ac:dyDescent="0.2">
      <c r="C1" s="663" t="s">
        <v>351</v>
      </c>
    </row>
    <row r="2" spans="2:3" x14ac:dyDescent="0.2">
      <c r="B2" s="662" t="s">
        <v>350</v>
      </c>
      <c r="C2" s="661"/>
    </row>
    <row r="3" spans="2:3" x14ac:dyDescent="0.2">
      <c r="B3" s="662">
        <v>2007</v>
      </c>
      <c r="C3" s="661">
        <v>27392</v>
      </c>
    </row>
    <row r="4" spans="2:3" x14ac:dyDescent="0.2">
      <c r="B4" s="662">
        <v>2008</v>
      </c>
      <c r="C4" s="661">
        <v>28169</v>
      </c>
    </row>
    <row r="5" spans="2:3" x14ac:dyDescent="0.2">
      <c r="B5" s="662">
        <v>2009</v>
      </c>
      <c r="C5" s="661">
        <v>25139</v>
      </c>
    </row>
    <row r="6" spans="2:3" x14ac:dyDescent="0.2">
      <c r="B6" s="662">
        <v>2010</v>
      </c>
      <c r="C6" s="661">
        <v>30966</v>
      </c>
    </row>
    <row r="7" spans="2:3" x14ac:dyDescent="0.2">
      <c r="B7" s="662">
        <v>2011</v>
      </c>
      <c r="C7" s="661">
        <v>24104</v>
      </c>
    </row>
    <row r="8" spans="2:3" x14ac:dyDescent="0.2">
      <c r="B8" s="662">
        <v>2012</v>
      </c>
      <c r="C8" s="661">
        <v>24066</v>
      </c>
    </row>
    <row r="9" spans="2:3" x14ac:dyDescent="0.2">
      <c r="B9" s="662">
        <v>2013</v>
      </c>
      <c r="C9" s="661">
        <v>31113</v>
      </c>
    </row>
    <row r="10" spans="2:3" x14ac:dyDescent="0.2">
      <c r="B10" s="662">
        <v>2014</v>
      </c>
      <c r="C10" s="661">
        <v>31924</v>
      </c>
    </row>
    <row r="11" spans="2:3" x14ac:dyDescent="0.2">
      <c r="B11" s="662">
        <v>2015</v>
      </c>
      <c r="C11" s="661">
        <v>33364</v>
      </c>
    </row>
    <row r="12" spans="2:3" x14ac:dyDescent="0.2">
      <c r="B12" s="662">
        <v>2016</v>
      </c>
      <c r="C12" s="661">
        <v>38617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B1" sqref="B1"/>
    </sheetView>
  </sheetViews>
  <sheetFormatPr defaultRowHeight="14.25" x14ac:dyDescent="0.2"/>
  <cols>
    <col min="1" max="1" width="4" style="121" customWidth="1"/>
    <col min="2" max="2" width="12.7109375" style="121" customWidth="1"/>
    <col min="3" max="3" width="15.7109375" style="121" customWidth="1"/>
    <col min="4" max="4" width="17.28515625" style="121" customWidth="1"/>
    <col min="5" max="16384" width="9.140625" style="121"/>
  </cols>
  <sheetData>
    <row r="2" spans="2:4" ht="45" customHeight="1" x14ac:dyDescent="0.2">
      <c r="B2" s="658" t="s">
        <v>355</v>
      </c>
      <c r="C2" s="659" t="s">
        <v>353</v>
      </c>
      <c r="D2" s="659" t="s">
        <v>354</v>
      </c>
    </row>
    <row r="3" spans="2:4" x14ac:dyDescent="0.2">
      <c r="B3" s="660">
        <v>2007</v>
      </c>
      <c r="C3" s="661">
        <v>236</v>
      </c>
      <c r="D3" s="661">
        <v>199</v>
      </c>
    </row>
    <row r="4" spans="2:4" x14ac:dyDescent="0.2">
      <c r="B4" s="660">
        <v>2008</v>
      </c>
      <c r="C4" s="661">
        <v>1321</v>
      </c>
      <c r="D4" s="661">
        <v>909</v>
      </c>
    </row>
    <row r="5" spans="2:4" x14ac:dyDescent="0.2">
      <c r="B5" s="660">
        <v>2009</v>
      </c>
      <c r="C5" s="661">
        <v>8218</v>
      </c>
      <c r="D5" s="661">
        <v>4590</v>
      </c>
    </row>
    <row r="6" spans="2:4" x14ac:dyDescent="0.2">
      <c r="B6" s="660">
        <v>2010</v>
      </c>
      <c r="C6" s="661">
        <v>803</v>
      </c>
      <c r="D6" s="661">
        <v>129</v>
      </c>
    </row>
    <row r="7" spans="2:4" x14ac:dyDescent="0.2">
      <c r="B7" s="660">
        <v>2011</v>
      </c>
      <c r="C7" s="661">
        <v>2044</v>
      </c>
      <c r="D7" s="661">
        <v>1509</v>
      </c>
    </row>
    <row r="8" spans="2:4" x14ac:dyDescent="0.2">
      <c r="B8" s="660">
        <v>2012</v>
      </c>
      <c r="C8" s="661">
        <v>438</v>
      </c>
      <c r="D8" s="661">
        <v>549</v>
      </c>
    </row>
    <row r="9" spans="2:4" x14ac:dyDescent="0.2">
      <c r="B9" s="660">
        <v>2013</v>
      </c>
      <c r="C9" s="661">
        <v>1134</v>
      </c>
      <c r="D9" s="661">
        <v>590</v>
      </c>
    </row>
    <row r="10" spans="2:4" x14ac:dyDescent="0.2">
      <c r="B10" s="660">
        <v>2014</v>
      </c>
      <c r="C10" s="661">
        <v>809</v>
      </c>
      <c r="D10" s="661">
        <v>378</v>
      </c>
    </row>
    <row r="11" spans="2:4" x14ac:dyDescent="0.2">
      <c r="B11" s="660">
        <v>2015</v>
      </c>
      <c r="C11" s="661">
        <v>991</v>
      </c>
      <c r="D11" s="661">
        <v>419</v>
      </c>
    </row>
    <row r="12" spans="2:4" x14ac:dyDescent="0.2">
      <c r="B12" s="660">
        <v>2016</v>
      </c>
      <c r="C12" s="661">
        <v>264</v>
      </c>
      <c r="D12" s="661">
        <v>92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1:H20"/>
  <sheetViews>
    <sheetView zoomScale="110" zoomScaleNormal="110" workbookViewId="0">
      <selection activeCell="B1" sqref="B1"/>
    </sheetView>
  </sheetViews>
  <sheetFormatPr defaultRowHeight="14.25" x14ac:dyDescent="0.2"/>
  <cols>
    <col min="1" max="1" width="3.5703125" style="121" customWidth="1"/>
    <col min="2" max="2" width="49.5703125" style="121" customWidth="1"/>
    <col min="3" max="3" width="10" style="121" customWidth="1"/>
    <col min="4" max="4" width="9.42578125" style="121" customWidth="1"/>
    <col min="5" max="5" width="9.85546875" style="121" customWidth="1"/>
    <col min="6" max="6" width="8.28515625" style="121" customWidth="1"/>
    <col min="7" max="7" width="8.7109375" style="121" customWidth="1"/>
    <col min="8" max="8" width="10" style="121" customWidth="1"/>
    <col min="9" max="16384" width="9.140625" style="121"/>
  </cols>
  <sheetData>
    <row r="1" spans="2:8" ht="12.75" customHeight="1" x14ac:dyDescent="0.25">
      <c r="B1" s="9"/>
      <c r="C1" s="9"/>
      <c r="D1" s="9"/>
      <c r="E1" s="9"/>
      <c r="F1" s="9"/>
      <c r="G1" s="9"/>
      <c r="H1" s="9"/>
    </row>
    <row r="2" spans="2:8" ht="15" x14ac:dyDescent="0.25">
      <c r="B2" s="48" t="s">
        <v>290</v>
      </c>
      <c r="C2" s="9"/>
      <c r="D2" s="9"/>
      <c r="E2" s="9"/>
      <c r="F2" s="9"/>
      <c r="G2" s="9"/>
      <c r="H2" s="9"/>
    </row>
    <row r="3" spans="2:8" ht="15" x14ac:dyDescent="0.25">
      <c r="B3" s="48" t="s">
        <v>137</v>
      </c>
      <c r="C3" s="9"/>
      <c r="D3" s="9"/>
      <c r="E3" s="9"/>
      <c r="F3" s="9"/>
      <c r="G3" s="9"/>
      <c r="H3" s="9"/>
    </row>
    <row r="4" spans="2:8" ht="15.75" thickBot="1" x14ac:dyDescent="0.3">
      <c r="B4" s="48"/>
      <c r="C4" s="9"/>
      <c r="D4" s="9"/>
      <c r="E4" s="9"/>
      <c r="F4" s="9"/>
      <c r="G4" s="9"/>
      <c r="H4" s="9"/>
    </row>
    <row r="5" spans="2:8" ht="20.25" customHeight="1" x14ac:dyDescent="0.2">
      <c r="B5" s="709" t="s">
        <v>177</v>
      </c>
      <c r="C5" s="696" t="s">
        <v>305</v>
      </c>
      <c r="D5" s="698"/>
      <c r="E5" s="711" t="s">
        <v>306</v>
      </c>
      <c r="F5" s="712"/>
      <c r="G5" s="713" t="s">
        <v>101</v>
      </c>
      <c r="H5" s="712"/>
    </row>
    <row r="6" spans="2:8" ht="15" customHeight="1" thickBot="1" x14ac:dyDescent="0.3">
      <c r="B6" s="710"/>
      <c r="C6" s="51" t="s">
        <v>2</v>
      </c>
      <c r="D6" s="52" t="s">
        <v>360</v>
      </c>
      <c r="E6" s="51" t="s">
        <v>2</v>
      </c>
      <c r="F6" s="52" t="s">
        <v>360</v>
      </c>
      <c r="G6" s="53" t="s">
        <v>2</v>
      </c>
      <c r="H6" s="52" t="s">
        <v>361</v>
      </c>
    </row>
    <row r="7" spans="2:8" ht="31.5" customHeight="1" thickBot="1" x14ac:dyDescent="0.25">
      <c r="B7" s="664" t="s">
        <v>182</v>
      </c>
      <c r="C7" s="665">
        <v>71443</v>
      </c>
      <c r="D7" s="666">
        <v>100</v>
      </c>
      <c r="E7" s="665">
        <v>71468</v>
      </c>
      <c r="F7" s="667">
        <v>100</v>
      </c>
      <c r="G7" s="668">
        <f>SUM(E7)-C7</f>
        <v>25</v>
      </c>
      <c r="H7" s="669" t="s">
        <v>121</v>
      </c>
    </row>
    <row r="8" spans="2:8" ht="15" x14ac:dyDescent="0.2">
      <c r="B8" s="714" t="s">
        <v>152</v>
      </c>
      <c r="C8" s="715"/>
      <c r="D8" s="715"/>
      <c r="E8" s="715"/>
      <c r="F8" s="715"/>
      <c r="G8" s="715"/>
      <c r="H8" s="716"/>
    </row>
    <row r="9" spans="2:8" ht="15" x14ac:dyDescent="0.2">
      <c r="B9" s="229" t="s">
        <v>81</v>
      </c>
      <c r="C9" s="200">
        <v>11242</v>
      </c>
      <c r="D9" s="449">
        <f>SUM(C9)/C7*100</f>
        <v>15.735621404476296</v>
      </c>
      <c r="E9" s="200">
        <v>10530</v>
      </c>
      <c r="F9" s="447">
        <f>SUM(E9)/E7*100</f>
        <v>14.733866905468181</v>
      </c>
      <c r="G9" s="200">
        <f>SUM(E9)-C9</f>
        <v>-712</v>
      </c>
      <c r="H9" s="447">
        <f>G9/C9*100</f>
        <v>-6.3333926347624985</v>
      </c>
    </row>
    <row r="10" spans="2:8" ht="15" x14ac:dyDescent="0.2">
      <c r="B10" s="191" t="s">
        <v>82</v>
      </c>
      <c r="C10" s="13">
        <v>60201</v>
      </c>
      <c r="D10" s="450">
        <f>SUM(C10)/C7*100</f>
        <v>84.264378595523709</v>
      </c>
      <c r="E10" s="13">
        <v>60938</v>
      </c>
      <c r="F10" s="91">
        <f>SUM(E10)/E7*100</f>
        <v>85.26613309453181</v>
      </c>
      <c r="G10" s="13">
        <f>SUM(E10)-C10</f>
        <v>737</v>
      </c>
      <c r="H10" s="91">
        <f>G10/C10*100</f>
        <v>1.224232155612033</v>
      </c>
    </row>
    <row r="11" spans="2:8" ht="15" x14ac:dyDescent="0.2">
      <c r="B11" s="706" t="s">
        <v>151</v>
      </c>
      <c r="C11" s="707"/>
      <c r="D11" s="707"/>
      <c r="E11" s="707"/>
      <c r="F11" s="707"/>
      <c r="G11" s="707"/>
      <c r="H11" s="708"/>
    </row>
    <row r="12" spans="2:8" ht="15" x14ac:dyDescent="0.2">
      <c r="B12" s="235" t="s">
        <v>83</v>
      </c>
      <c r="C12" s="236">
        <v>157</v>
      </c>
      <c r="D12" s="451">
        <f>SUM(C12)/C7*100</f>
        <v>0.21975560936690788</v>
      </c>
      <c r="E12" s="236">
        <v>49</v>
      </c>
      <c r="F12" s="448">
        <f>SUM(E12)/E7*100</f>
        <v>6.8562153691162489E-2</v>
      </c>
      <c r="G12" s="236">
        <f>SUM(E12)-C12</f>
        <v>-108</v>
      </c>
      <c r="H12" s="448">
        <f t="shared" ref="H12:H17" si="0">G12/C12*100</f>
        <v>-68.789808917197448</v>
      </c>
    </row>
    <row r="13" spans="2:8" ht="15" x14ac:dyDescent="0.2">
      <c r="B13" s="219" t="s">
        <v>84</v>
      </c>
      <c r="C13" s="13">
        <v>257</v>
      </c>
      <c r="D13" s="450">
        <f>SUM(C13)/C7*100</f>
        <v>0.35972733507831417</v>
      </c>
      <c r="E13" s="13">
        <v>421</v>
      </c>
      <c r="F13" s="91">
        <f>SUM(E13)/E7*100</f>
        <v>0.58907483069345723</v>
      </c>
      <c r="G13" s="13">
        <f>SUM(E13)-C13</f>
        <v>164</v>
      </c>
      <c r="H13" s="91">
        <f t="shared" si="0"/>
        <v>63.813229571984429</v>
      </c>
    </row>
    <row r="14" spans="2:8" ht="15" x14ac:dyDescent="0.2">
      <c r="B14" s="238" t="s">
        <v>85</v>
      </c>
      <c r="C14" s="239">
        <v>3961</v>
      </c>
      <c r="D14" s="452">
        <f>SUM(C14)/C7*100</f>
        <v>5.5442800554288034</v>
      </c>
      <c r="E14" s="239">
        <v>4850</v>
      </c>
      <c r="F14" s="454">
        <f>SUM(E14)/E7*100</f>
        <v>6.7862539877987347</v>
      </c>
      <c r="G14" s="239">
        <f>SUM(E14)-C14</f>
        <v>889</v>
      </c>
      <c r="H14" s="454">
        <f t="shared" si="0"/>
        <v>22.443827316334257</v>
      </c>
    </row>
    <row r="15" spans="2:8" ht="30" x14ac:dyDescent="0.2">
      <c r="B15" s="219" t="s">
        <v>93</v>
      </c>
      <c r="C15" s="13">
        <v>2</v>
      </c>
      <c r="D15" s="450">
        <f>SUM(C15)/C7*100</f>
        <v>2.7994345142281257E-3</v>
      </c>
      <c r="E15" s="13">
        <v>4</v>
      </c>
      <c r="F15" s="91">
        <f>SUM(E15)/E7*100</f>
        <v>5.5969105054010189E-3</v>
      </c>
      <c r="G15" s="13">
        <f t="shared" ref="G15:G16" si="1">SUM(E15)-C15</f>
        <v>2</v>
      </c>
      <c r="H15" s="91">
        <f t="shared" si="0"/>
        <v>100</v>
      </c>
    </row>
    <row r="16" spans="2:8" ht="15" x14ac:dyDescent="0.2">
      <c r="B16" s="231" t="s">
        <v>86</v>
      </c>
      <c r="C16" s="200">
        <v>1480</v>
      </c>
      <c r="D16" s="449">
        <f>SUM(C16)/C7*100</f>
        <v>2.0715815405288129</v>
      </c>
      <c r="E16" s="200">
        <v>1365</v>
      </c>
      <c r="F16" s="447">
        <f>SUM(E16)/E7*100</f>
        <v>1.9099457099680976</v>
      </c>
      <c r="G16" s="200">
        <f t="shared" si="1"/>
        <v>-115</v>
      </c>
      <c r="H16" s="447">
        <f t="shared" si="0"/>
        <v>-7.7702702702702702</v>
      </c>
    </row>
    <row r="17" spans="2:8" ht="15.75" thickBot="1" x14ac:dyDescent="0.25">
      <c r="B17" s="220" t="s">
        <v>106</v>
      </c>
      <c r="C17" s="20">
        <v>184</v>
      </c>
      <c r="D17" s="453">
        <f>SUM(C17)/C7*100</f>
        <v>0.2575479753089876</v>
      </c>
      <c r="E17" s="20">
        <v>301</v>
      </c>
      <c r="F17" s="92">
        <f>SUM(E17)/E7*100</f>
        <v>0.42116751553142662</v>
      </c>
      <c r="G17" s="20">
        <f>SUM(E17)-C17</f>
        <v>117</v>
      </c>
      <c r="H17" s="92">
        <f t="shared" si="0"/>
        <v>63.586956521739133</v>
      </c>
    </row>
    <row r="18" spans="2:8" ht="12.75" customHeight="1" x14ac:dyDescent="0.2">
      <c r="B18" s="133" t="s">
        <v>363</v>
      </c>
    </row>
    <row r="19" spans="2:8" ht="13.5" customHeight="1" x14ac:dyDescent="0.2">
      <c r="B19" s="133" t="s">
        <v>362</v>
      </c>
      <c r="C19" s="606"/>
      <c r="D19" s="548"/>
      <c r="E19" s="606"/>
    </row>
    <row r="20" spans="2:8" ht="14.25" customHeight="1" x14ac:dyDescent="0.2">
      <c r="B20" s="685" t="s">
        <v>364</v>
      </c>
      <c r="E20" s="607"/>
      <c r="F20" s="655"/>
    </row>
  </sheetData>
  <mergeCells count="6">
    <mergeCell ref="B11:H11"/>
    <mergeCell ref="B5:B6"/>
    <mergeCell ref="E5:F5"/>
    <mergeCell ref="G5:H5"/>
    <mergeCell ref="B8:H8"/>
    <mergeCell ref="C5:D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2:F34"/>
  <sheetViews>
    <sheetView zoomScale="90" zoomScaleNormal="90" workbookViewId="0">
      <selection activeCell="B1" sqref="B1"/>
    </sheetView>
  </sheetViews>
  <sheetFormatPr defaultRowHeight="15" x14ac:dyDescent="0.25"/>
  <cols>
    <col min="1" max="1" width="2.28515625" style="9" customWidth="1"/>
    <col min="2" max="2" width="22.5703125" style="9" customWidth="1"/>
    <col min="3" max="5" width="10.7109375" style="9" customWidth="1"/>
    <col min="6" max="6" width="9.85546875" style="9" customWidth="1"/>
    <col min="7" max="16384" width="9.140625" style="9"/>
  </cols>
  <sheetData>
    <row r="2" spans="2:6" x14ac:dyDescent="0.25">
      <c r="B2" s="9" t="s">
        <v>291</v>
      </c>
    </row>
    <row r="3" spans="2:6" x14ac:dyDescent="0.25">
      <c r="B3" s="9" t="s">
        <v>143</v>
      </c>
    </row>
    <row r="4" spans="2:6" ht="13.5" customHeight="1" thickBot="1" x14ac:dyDescent="0.3"/>
    <row r="5" spans="2:6" ht="30" customHeight="1" thickBot="1" x14ac:dyDescent="0.3">
      <c r="B5" s="719" t="s">
        <v>179</v>
      </c>
      <c r="C5" s="722"/>
      <c r="D5" s="722"/>
      <c r="E5" s="722"/>
      <c r="F5" s="723"/>
    </row>
    <row r="6" spans="2:6" x14ac:dyDescent="0.25">
      <c r="B6" s="720"/>
      <c r="C6" s="455"/>
      <c r="D6" s="455"/>
      <c r="E6" s="724" t="s">
        <v>101</v>
      </c>
      <c r="F6" s="725"/>
    </row>
    <row r="7" spans="2:6" ht="15.75" customHeight="1" x14ac:dyDescent="0.25">
      <c r="B7" s="720"/>
      <c r="C7" s="455" t="s">
        <v>304</v>
      </c>
      <c r="D7" s="455" t="s">
        <v>304</v>
      </c>
      <c r="E7" s="726" t="s">
        <v>111</v>
      </c>
      <c r="F7" s="717" t="s">
        <v>145</v>
      </c>
    </row>
    <row r="8" spans="2:6" ht="18" customHeight="1" thickBot="1" x14ac:dyDescent="0.3">
      <c r="B8" s="721"/>
      <c r="C8" s="456">
        <v>2015</v>
      </c>
      <c r="D8" s="456">
        <v>2016</v>
      </c>
      <c r="E8" s="727"/>
      <c r="F8" s="718"/>
    </row>
    <row r="9" spans="2:6" ht="19.5" customHeight="1" x14ac:dyDescent="0.25">
      <c r="B9" s="54" t="s">
        <v>14</v>
      </c>
      <c r="C9" s="3">
        <f>SUM(C10:C34)</f>
        <v>71443</v>
      </c>
      <c r="D9" s="3">
        <f>SUM(D10:D34)</f>
        <v>71468</v>
      </c>
      <c r="E9" s="3">
        <f t="shared" ref="E9:E14" si="0">SUM(D9)-C9</f>
        <v>25</v>
      </c>
      <c r="F9" s="160">
        <f>SUM(E9)/C9*100</f>
        <v>3.4992931427851572E-2</v>
      </c>
    </row>
    <row r="10" spans="2:6" ht="15" customHeight="1" x14ac:dyDescent="0.25">
      <c r="B10" s="12" t="s">
        <v>15</v>
      </c>
      <c r="C10" s="5">
        <v>973</v>
      </c>
      <c r="D10" s="5">
        <v>913</v>
      </c>
      <c r="E10" s="5">
        <f t="shared" si="0"/>
        <v>-60</v>
      </c>
      <c r="F10" s="6">
        <f t="shared" ref="F10:F34" si="1">SUM(E10)/C10*100</f>
        <v>-6.166495375128469</v>
      </c>
    </row>
    <row r="11" spans="2:6" ht="15" customHeight="1" x14ac:dyDescent="0.25">
      <c r="B11" s="199" t="s">
        <v>16</v>
      </c>
      <c r="C11" s="196">
        <v>2664</v>
      </c>
      <c r="D11" s="196">
        <v>2643</v>
      </c>
      <c r="E11" s="196">
        <f t="shared" si="0"/>
        <v>-21</v>
      </c>
      <c r="F11" s="198">
        <f t="shared" si="1"/>
        <v>-0.78828828828828823</v>
      </c>
    </row>
    <row r="12" spans="2:6" x14ac:dyDescent="0.25">
      <c r="B12" s="12" t="s">
        <v>17</v>
      </c>
      <c r="C12" s="5">
        <v>3906</v>
      </c>
      <c r="D12" s="5">
        <v>3752</v>
      </c>
      <c r="E12" s="5">
        <f t="shared" si="0"/>
        <v>-154</v>
      </c>
      <c r="F12" s="6">
        <f t="shared" si="1"/>
        <v>-3.9426523297491038</v>
      </c>
    </row>
    <row r="13" spans="2:6" ht="13.5" customHeight="1" x14ac:dyDescent="0.25">
      <c r="B13" s="199" t="s">
        <v>18</v>
      </c>
      <c r="C13" s="196">
        <v>4521</v>
      </c>
      <c r="D13" s="196">
        <v>4995</v>
      </c>
      <c r="E13" s="196">
        <f t="shared" si="0"/>
        <v>474</v>
      </c>
      <c r="F13" s="198">
        <f t="shared" si="1"/>
        <v>10.484406104844062</v>
      </c>
    </row>
    <row r="14" spans="2:6" x14ac:dyDescent="0.25">
      <c r="B14" s="12" t="s">
        <v>19</v>
      </c>
      <c r="C14" s="5">
        <v>4632</v>
      </c>
      <c r="D14" s="5">
        <v>4098</v>
      </c>
      <c r="E14" s="5">
        <f t="shared" si="0"/>
        <v>-534</v>
      </c>
      <c r="F14" s="6">
        <f t="shared" si="1"/>
        <v>-11.528497409326425</v>
      </c>
    </row>
    <row r="15" spans="2:6" ht="17.25" customHeight="1" x14ac:dyDescent="0.25">
      <c r="B15" s="199" t="s">
        <v>20</v>
      </c>
      <c r="C15" s="196">
        <v>2169</v>
      </c>
      <c r="D15" s="196">
        <v>2146</v>
      </c>
      <c r="E15" s="196">
        <f t="shared" ref="E15:E34" si="2">SUM(D15)-C15</f>
        <v>-23</v>
      </c>
      <c r="F15" s="198">
        <f t="shared" si="1"/>
        <v>-1.0603964960811434</v>
      </c>
    </row>
    <row r="16" spans="2:6" ht="17.25" customHeight="1" x14ac:dyDescent="0.25">
      <c r="B16" s="12" t="s">
        <v>21</v>
      </c>
      <c r="C16" s="5">
        <v>3446</v>
      </c>
      <c r="D16" s="5">
        <v>3180</v>
      </c>
      <c r="E16" s="5">
        <f t="shared" si="2"/>
        <v>-266</v>
      </c>
      <c r="F16" s="6">
        <f t="shared" si="1"/>
        <v>-7.7190946024376093</v>
      </c>
    </row>
    <row r="17" spans="2:6" x14ac:dyDescent="0.25">
      <c r="B17" s="199" t="s">
        <v>22</v>
      </c>
      <c r="C17" s="196">
        <v>1297</v>
      </c>
      <c r="D17" s="196">
        <v>1215</v>
      </c>
      <c r="E17" s="196">
        <f t="shared" si="2"/>
        <v>-82</v>
      </c>
      <c r="F17" s="198">
        <f t="shared" si="1"/>
        <v>-6.3222821896684653</v>
      </c>
    </row>
    <row r="18" spans="2:6" x14ac:dyDescent="0.25">
      <c r="B18" s="12" t="s">
        <v>23</v>
      </c>
      <c r="C18" s="5">
        <v>2683</v>
      </c>
      <c r="D18" s="5">
        <v>2993</v>
      </c>
      <c r="E18" s="5">
        <f t="shared" si="2"/>
        <v>310</v>
      </c>
      <c r="F18" s="6">
        <f t="shared" si="1"/>
        <v>11.554230339172568</v>
      </c>
    </row>
    <row r="19" spans="2:6" ht="14.25" customHeight="1" x14ac:dyDescent="0.25">
      <c r="B19" s="199" t="s">
        <v>24</v>
      </c>
      <c r="C19" s="196">
        <v>2448</v>
      </c>
      <c r="D19" s="196">
        <v>2333</v>
      </c>
      <c r="E19" s="196">
        <f t="shared" si="2"/>
        <v>-115</v>
      </c>
      <c r="F19" s="198">
        <f t="shared" si="1"/>
        <v>-4.6977124183006538</v>
      </c>
    </row>
    <row r="20" spans="2:6" x14ac:dyDescent="0.25">
      <c r="B20" s="12" t="s">
        <v>25</v>
      </c>
      <c r="C20" s="5">
        <v>2847</v>
      </c>
      <c r="D20" s="5">
        <v>3055</v>
      </c>
      <c r="E20" s="5">
        <f t="shared" si="2"/>
        <v>208</v>
      </c>
      <c r="F20" s="6">
        <f t="shared" si="1"/>
        <v>7.3059360730593603</v>
      </c>
    </row>
    <row r="21" spans="2:6" x14ac:dyDescent="0.25">
      <c r="B21" s="199" t="s">
        <v>26</v>
      </c>
      <c r="C21" s="196">
        <v>3944</v>
      </c>
      <c r="D21" s="196">
        <v>4225</v>
      </c>
      <c r="E21" s="196">
        <f t="shared" si="2"/>
        <v>281</v>
      </c>
      <c r="F21" s="198">
        <f t="shared" si="1"/>
        <v>7.1247464503042588</v>
      </c>
    </row>
    <row r="22" spans="2:6" x14ac:dyDescent="0.25">
      <c r="B22" s="12" t="s">
        <v>27</v>
      </c>
      <c r="C22" s="5">
        <v>2571</v>
      </c>
      <c r="D22" s="5">
        <v>2935</v>
      </c>
      <c r="E22" s="5">
        <f t="shared" si="2"/>
        <v>364</v>
      </c>
      <c r="F22" s="6">
        <f t="shared" si="1"/>
        <v>14.157915208090238</v>
      </c>
    </row>
    <row r="23" spans="2:6" x14ac:dyDescent="0.25">
      <c r="B23" s="205" t="s">
        <v>28</v>
      </c>
      <c r="C23" s="196">
        <v>2515</v>
      </c>
      <c r="D23" s="196">
        <v>2544</v>
      </c>
      <c r="E23" s="196">
        <f t="shared" si="2"/>
        <v>29</v>
      </c>
      <c r="F23" s="198">
        <f t="shared" si="1"/>
        <v>1.1530815109343937</v>
      </c>
    </row>
    <row r="24" spans="2:6" x14ac:dyDescent="0.25">
      <c r="B24" s="18" t="s">
        <v>29</v>
      </c>
      <c r="C24" s="5">
        <v>3816</v>
      </c>
      <c r="D24" s="5">
        <v>3415</v>
      </c>
      <c r="E24" s="5">
        <f t="shared" si="2"/>
        <v>-401</v>
      </c>
      <c r="F24" s="6">
        <f t="shared" si="1"/>
        <v>-10.508385744234801</v>
      </c>
    </row>
    <row r="25" spans="2:6" x14ac:dyDescent="0.25">
      <c r="B25" s="205" t="s">
        <v>30</v>
      </c>
      <c r="C25" s="196">
        <v>3096</v>
      </c>
      <c r="D25" s="196">
        <v>3360</v>
      </c>
      <c r="E25" s="196">
        <f t="shared" si="2"/>
        <v>264</v>
      </c>
      <c r="F25" s="198">
        <f t="shared" si="1"/>
        <v>8.5271317829457356</v>
      </c>
    </row>
    <row r="26" spans="2:6" x14ac:dyDescent="0.25">
      <c r="B26" s="18" t="s">
        <v>31</v>
      </c>
      <c r="C26" s="5">
        <v>4440</v>
      </c>
      <c r="D26" s="5">
        <v>4162</v>
      </c>
      <c r="E26" s="5">
        <f t="shared" si="2"/>
        <v>-278</v>
      </c>
      <c r="F26" s="6">
        <f t="shared" si="1"/>
        <v>-6.2612612612612608</v>
      </c>
    </row>
    <row r="27" spans="2:6" x14ac:dyDescent="0.25">
      <c r="B27" s="205" t="s">
        <v>32</v>
      </c>
      <c r="C27" s="196">
        <v>2869</v>
      </c>
      <c r="D27" s="196">
        <v>3009</v>
      </c>
      <c r="E27" s="196">
        <f t="shared" si="2"/>
        <v>140</v>
      </c>
      <c r="F27" s="198">
        <f t="shared" si="1"/>
        <v>4.8797490414778668</v>
      </c>
    </row>
    <row r="28" spans="2:6" x14ac:dyDescent="0.25">
      <c r="B28" s="18" t="s">
        <v>33</v>
      </c>
      <c r="C28" s="5">
        <v>3251</v>
      </c>
      <c r="D28" s="5">
        <v>3196</v>
      </c>
      <c r="E28" s="5">
        <f t="shared" si="2"/>
        <v>-55</v>
      </c>
      <c r="F28" s="6">
        <f t="shared" si="1"/>
        <v>-1.6917871424177178</v>
      </c>
    </row>
    <row r="29" spans="2:6" x14ac:dyDescent="0.25">
      <c r="B29" s="205" t="s">
        <v>34</v>
      </c>
      <c r="C29" s="196">
        <v>2289</v>
      </c>
      <c r="D29" s="196">
        <v>2293</v>
      </c>
      <c r="E29" s="196">
        <f t="shared" si="2"/>
        <v>4</v>
      </c>
      <c r="F29" s="198">
        <f t="shared" si="1"/>
        <v>0.17474879860200962</v>
      </c>
    </row>
    <row r="30" spans="2:6" x14ac:dyDescent="0.25">
      <c r="B30" s="18" t="s">
        <v>35</v>
      </c>
      <c r="C30" s="5">
        <v>1794</v>
      </c>
      <c r="D30" s="5">
        <v>1776</v>
      </c>
      <c r="E30" s="5">
        <f t="shared" si="2"/>
        <v>-18</v>
      </c>
      <c r="F30" s="6">
        <f t="shared" si="1"/>
        <v>-1.0033444816053512</v>
      </c>
    </row>
    <row r="31" spans="2:6" x14ac:dyDescent="0.25">
      <c r="B31" s="205" t="s">
        <v>36</v>
      </c>
      <c r="C31" s="196">
        <v>1291</v>
      </c>
      <c r="D31" s="196">
        <v>1270</v>
      </c>
      <c r="E31" s="196">
        <f t="shared" si="2"/>
        <v>-21</v>
      </c>
      <c r="F31" s="198">
        <f t="shared" si="1"/>
        <v>-1.6266460108443066</v>
      </c>
    </row>
    <row r="32" spans="2:6" x14ac:dyDescent="0.25">
      <c r="B32" s="18" t="s">
        <v>37</v>
      </c>
      <c r="C32" s="5">
        <v>1809</v>
      </c>
      <c r="D32" s="5">
        <v>2026</v>
      </c>
      <c r="E32" s="5">
        <f t="shared" si="2"/>
        <v>217</v>
      </c>
      <c r="F32" s="6">
        <f t="shared" si="1"/>
        <v>11.995577667219457</v>
      </c>
    </row>
    <row r="33" spans="2:6" x14ac:dyDescent="0.25">
      <c r="B33" s="205" t="s">
        <v>38</v>
      </c>
      <c r="C33" s="196">
        <v>4525</v>
      </c>
      <c r="D33" s="196">
        <v>4260</v>
      </c>
      <c r="E33" s="196">
        <f t="shared" si="2"/>
        <v>-265</v>
      </c>
      <c r="F33" s="198">
        <f t="shared" si="1"/>
        <v>-5.8563535911602207</v>
      </c>
    </row>
    <row r="34" spans="2:6" ht="15.75" thickBot="1" x14ac:dyDescent="0.3">
      <c r="B34" s="19" t="s">
        <v>39</v>
      </c>
      <c r="C34" s="7">
        <v>1647</v>
      </c>
      <c r="D34" s="7">
        <v>1674</v>
      </c>
      <c r="E34" s="7">
        <f t="shared" si="2"/>
        <v>27</v>
      </c>
      <c r="F34" s="8">
        <f t="shared" si="1"/>
        <v>1.639344262295082</v>
      </c>
    </row>
  </sheetData>
  <mergeCells count="5">
    <mergeCell ref="F7:F8"/>
    <mergeCell ref="B5:B8"/>
    <mergeCell ref="C5:F5"/>
    <mergeCell ref="E6:F6"/>
    <mergeCell ref="E7:E8"/>
  </mergeCells>
  <printOptions horizontalCentered="1"/>
  <pageMargins left="0.11811023622047245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L46"/>
  <sheetViews>
    <sheetView zoomScaleNormal="100" workbookViewId="0">
      <selection activeCell="B1" sqref="B1"/>
    </sheetView>
  </sheetViews>
  <sheetFormatPr defaultRowHeight="14.25" x14ac:dyDescent="0.2"/>
  <cols>
    <col min="1" max="1" width="3.5703125" style="121" customWidth="1"/>
    <col min="2" max="2" width="57.42578125" style="121" customWidth="1"/>
    <col min="3" max="5" width="10.7109375" style="121" customWidth="1"/>
    <col min="6" max="6" width="9.85546875" style="121" customWidth="1"/>
    <col min="7" max="8" width="10.7109375" style="121" customWidth="1"/>
    <col min="9" max="9" width="10.7109375" style="608" bestFit="1" customWidth="1"/>
    <col min="10" max="16384" width="9.140625" style="121"/>
  </cols>
  <sheetData>
    <row r="1" spans="2:10" ht="12.75" customHeight="1" x14ac:dyDescent="0.25">
      <c r="B1" s="9"/>
      <c r="C1" s="9"/>
      <c r="D1" s="9"/>
    </row>
    <row r="2" spans="2:10" ht="15" x14ac:dyDescent="0.25">
      <c r="B2" s="9" t="s">
        <v>292</v>
      </c>
      <c r="C2" s="9"/>
      <c r="D2" s="9"/>
    </row>
    <row r="3" spans="2:10" ht="15" x14ac:dyDescent="0.25">
      <c r="B3" s="9" t="s">
        <v>104</v>
      </c>
      <c r="C3" s="9"/>
      <c r="D3" s="9"/>
    </row>
    <row r="4" spans="2:10" ht="10.5" customHeight="1" thickBot="1" x14ac:dyDescent="0.3">
      <c r="B4" s="9"/>
      <c r="C4" s="9"/>
      <c r="D4" s="9"/>
    </row>
    <row r="5" spans="2:10" ht="20.25" customHeight="1" x14ac:dyDescent="0.2">
      <c r="B5" s="709" t="s">
        <v>177</v>
      </c>
      <c r="C5" s="693" t="s">
        <v>305</v>
      </c>
      <c r="D5" s="729"/>
      <c r="E5" s="693" t="s">
        <v>306</v>
      </c>
      <c r="F5" s="729"/>
      <c r="G5" s="693" t="s">
        <v>101</v>
      </c>
      <c r="H5" s="729"/>
    </row>
    <row r="6" spans="2:10" ht="15" customHeight="1" x14ac:dyDescent="0.2">
      <c r="B6" s="728"/>
      <c r="C6" s="730"/>
      <c r="D6" s="731"/>
      <c r="E6" s="730"/>
      <c r="F6" s="731"/>
      <c r="G6" s="730"/>
      <c r="H6" s="731"/>
    </row>
    <row r="7" spans="2:10" ht="15.75" thickBot="1" x14ac:dyDescent="0.3">
      <c r="B7" s="710"/>
      <c r="C7" s="51" t="s">
        <v>2</v>
      </c>
      <c r="D7" s="242" t="s">
        <v>145</v>
      </c>
      <c r="E7" s="51" t="s">
        <v>2</v>
      </c>
      <c r="F7" s="242" t="s">
        <v>145</v>
      </c>
      <c r="G7" s="51" t="s">
        <v>2</v>
      </c>
      <c r="H7" s="242" t="s">
        <v>145</v>
      </c>
    </row>
    <row r="8" spans="2:10" ht="24.75" customHeight="1" thickBot="1" x14ac:dyDescent="0.25">
      <c r="B8" s="132" t="s">
        <v>183</v>
      </c>
      <c r="C8" s="243">
        <v>88825</v>
      </c>
      <c r="D8" s="244">
        <v>100</v>
      </c>
      <c r="E8" s="243">
        <v>87000</v>
      </c>
      <c r="F8" s="244">
        <v>100</v>
      </c>
      <c r="G8" s="243">
        <f>SUM(E8)-C8</f>
        <v>-1825</v>
      </c>
      <c r="H8" s="244">
        <f>SUM(G8)/C8*100</f>
        <v>-2.0546017450042218</v>
      </c>
    </row>
    <row r="9" spans="2:10" ht="23.25" customHeight="1" thickBot="1" x14ac:dyDescent="0.25">
      <c r="B9" s="262" t="s">
        <v>184</v>
      </c>
      <c r="C9" s="263">
        <f>SUM(C10)+C27</f>
        <v>75510</v>
      </c>
      <c r="D9" s="264">
        <f>SUM(C9)/C8*100</f>
        <v>85.009850830284265</v>
      </c>
      <c r="E9" s="263">
        <f>SUM(E10)+E27</f>
        <v>75198</v>
      </c>
      <c r="F9" s="264">
        <f>SUM(E9)/E8*100</f>
        <v>86.434482758620689</v>
      </c>
      <c r="G9" s="263">
        <f>SUM(E9)-C9</f>
        <v>-312</v>
      </c>
      <c r="H9" s="264">
        <f>SUM(G9)/C9*100</f>
        <v>-0.4131903059197457</v>
      </c>
    </row>
    <row r="10" spans="2:10" ht="15" x14ac:dyDescent="0.2">
      <c r="B10" s="245" t="s">
        <v>109</v>
      </c>
      <c r="C10" s="49">
        <f>SUM(C12:C13)</f>
        <v>42108</v>
      </c>
      <c r="D10" s="246">
        <f>SUM(C10)/C8*100</f>
        <v>47.405572755417957</v>
      </c>
      <c r="E10" s="49">
        <v>44715</v>
      </c>
      <c r="F10" s="246">
        <f>SUM(E10)/E8*100</f>
        <v>51.396551724137929</v>
      </c>
      <c r="G10" s="49">
        <f>SUM(E10)-C10</f>
        <v>2607</v>
      </c>
      <c r="H10" s="246">
        <f>SUM(G10)/C10*100</f>
        <v>6.1912225705329149</v>
      </c>
    </row>
    <row r="11" spans="2:10" ht="15" x14ac:dyDescent="0.2">
      <c r="B11" s="209" t="s">
        <v>146</v>
      </c>
      <c r="C11" s="247"/>
      <c r="D11" s="248"/>
      <c r="E11" s="247"/>
      <c r="F11" s="248"/>
      <c r="G11" s="247"/>
      <c r="H11" s="249"/>
    </row>
    <row r="12" spans="2:10" ht="15" x14ac:dyDescent="0.2">
      <c r="B12" s="271" t="s">
        <v>107</v>
      </c>
      <c r="C12" s="200">
        <v>35322</v>
      </c>
      <c r="D12" s="273">
        <f>SUM(C12)/C8*100</f>
        <v>39.765831691528284</v>
      </c>
      <c r="E12" s="200">
        <v>34487</v>
      </c>
      <c r="F12" s="273">
        <f>SUM(E12)/E8*100</f>
        <v>39.640229885057472</v>
      </c>
      <c r="G12" s="200">
        <f t="shared" ref="G12:G45" si="0">SUM(E12)-C12</f>
        <v>-835</v>
      </c>
      <c r="H12" s="273">
        <f>SUM(G12)/C12*100</f>
        <v>-2.363965800351056</v>
      </c>
      <c r="I12" s="607"/>
    </row>
    <row r="13" spans="2:10" ht="15.75" thickBot="1" x14ac:dyDescent="0.25">
      <c r="B13" s="272" t="s">
        <v>108</v>
      </c>
      <c r="C13" s="274">
        <v>6786</v>
      </c>
      <c r="D13" s="275">
        <f>SUM(C13)/C8*100</f>
        <v>7.6397410638896712</v>
      </c>
      <c r="E13" s="274">
        <v>10228</v>
      </c>
      <c r="F13" s="275">
        <f>SUM(E13)/E8*100</f>
        <v>11.75632183908046</v>
      </c>
      <c r="G13" s="274">
        <f>SUM(E13)-C13</f>
        <v>3442</v>
      </c>
      <c r="H13" s="275">
        <f>SUM(G13)/C13*100</f>
        <v>50.722074860005897</v>
      </c>
      <c r="I13" s="607"/>
      <c r="J13" s="93"/>
    </row>
    <row r="14" spans="2:10" ht="15.75" thickTop="1" x14ac:dyDescent="0.2">
      <c r="B14" s="458" t="s">
        <v>164</v>
      </c>
      <c r="C14" s="459"/>
      <c r="D14" s="457"/>
      <c r="E14" s="459"/>
      <c r="F14" s="457"/>
      <c r="G14" s="459"/>
      <c r="H14" s="251"/>
      <c r="I14" s="607"/>
    </row>
    <row r="15" spans="2:10" ht="15" x14ac:dyDescent="0.2">
      <c r="B15" s="276" t="s">
        <v>153</v>
      </c>
      <c r="C15" s="239">
        <v>2592</v>
      </c>
      <c r="D15" s="279">
        <f>SUM(C15)/C8*100</f>
        <v>2.9180973824936673</v>
      </c>
      <c r="E15" s="239">
        <v>2243</v>
      </c>
      <c r="F15" s="279">
        <f>SUM(E15)/E8*100</f>
        <v>2.5781609195402297</v>
      </c>
      <c r="G15" s="239">
        <f t="shared" si="0"/>
        <v>-349</v>
      </c>
      <c r="H15" s="279">
        <f>SUM(G15)/C15*100</f>
        <v>-13.464506172839505</v>
      </c>
      <c r="I15" s="607"/>
      <c r="J15" s="221"/>
    </row>
    <row r="16" spans="2:10" ht="15" x14ac:dyDescent="0.2">
      <c r="B16" s="268" t="s">
        <v>154</v>
      </c>
      <c r="C16" s="13">
        <v>1276</v>
      </c>
      <c r="D16" s="250">
        <f>SUM(C16)/C8*100</f>
        <v>1.436532507739938</v>
      </c>
      <c r="E16" s="13">
        <v>1580</v>
      </c>
      <c r="F16" s="250">
        <f>SUM(E16)/E8*100</f>
        <v>1.8160919540229887</v>
      </c>
      <c r="G16" s="13">
        <f t="shared" si="0"/>
        <v>304</v>
      </c>
      <c r="H16" s="250">
        <f t="shared" ref="H16:H45" si="1">SUM(G16)/C16*100</f>
        <v>23.824451410658305</v>
      </c>
      <c r="I16" s="607"/>
    </row>
    <row r="17" spans="2:10" ht="15.75" customHeight="1" x14ac:dyDescent="0.2">
      <c r="B17" s="277" t="s">
        <v>155</v>
      </c>
      <c r="C17" s="200">
        <v>970</v>
      </c>
      <c r="D17" s="273">
        <f>SUM(C17)/C8*100</f>
        <v>1.0920349000844356</v>
      </c>
      <c r="E17" s="200">
        <v>1426</v>
      </c>
      <c r="F17" s="273">
        <f>SUM(E17)/E8*100</f>
        <v>1.6390804597701152</v>
      </c>
      <c r="G17" s="200">
        <f t="shared" si="0"/>
        <v>456</v>
      </c>
      <c r="H17" s="273">
        <f t="shared" si="1"/>
        <v>47.010309278350512</v>
      </c>
      <c r="I17" s="607"/>
    </row>
    <row r="18" spans="2:10" ht="15" x14ac:dyDescent="0.2">
      <c r="B18" s="191" t="s">
        <v>140</v>
      </c>
      <c r="C18" s="253">
        <v>2</v>
      </c>
      <c r="D18" s="254" t="s">
        <v>121</v>
      </c>
      <c r="E18" s="13">
        <v>3</v>
      </c>
      <c r="F18" s="250">
        <f>SUM(E18)/E8*100</f>
        <v>3.4482758620689655E-3</v>
      </c>
      <c r="G18" s="253">
        <f>SUM(E18)-C18</f>
        <v>1</v>
      </c>
      <c r="H18" s="254">
        <f t="shared" si="1"/>
        <v>50</v>
      </c>
      <c r="I18" s="607"/>
    </row>
    <row r="19" spans="2:10" ht="30" x14ac:dyDescent="0.2">
      <c r="B19" s="277" t="s">
        <v>156</v>
      </c>
      <c r="C19" s="200">
        <v>1351</v>
      </c>
      <c r="D19" s="273">
        <f>SUM(C19)/C8*100</f>
        <v>1.5209681958907963</v>
      </c>
      <c r="E19" s="200">
        <v>1632</v>
      </c>
      <c r="F19" s="273">
        <f>SUM(E19)/E8*100</f>
        <v>1.8758620689655174</v>
      </c>
      <c r="G19" s="200">
        <f>SUM(E19)-C19</f>
        <v>281</v>
      </c>
      <c r="H19" s="273">
        <f t="shared" si="1"/>
        <v>20.799407846039973</v>
      </c>
      <c r="I19" s="607"/>
      <c r="J19" s="221"/>
    </row>
    <row r="20" spans="2:10" ht="30" x14ac:dyDescent="0.2">
      <c r="B20" s="268" t="s">
        <v>157</v>
      </c>
      <c r="C20" s="253">
        <v>221</v>
      </c>
      <c r="D20" s="254" t="s">
        <v>121</v>
      </c>
      <c r="E20" s="13">
        <v>391</v>
      </c>
      <c r="F20" s="250">
        <f>SUM(E20)/E8*100</f>
        <v>0.44942528735632181</v>
      </c>
      <c r="G20" s="253">
        <f>SUM(E20)-C20</f>
        <v>170</v>
      </c>
      <c r="H20" s="254">
        <f t="shared" si="1"/>
        <v>76.923076923076934</v>
      </c>
      <c r="I20" s="607"/>
    </row>
    <row r="21" spans="2:10" ht="15" x14ac:dyDescent="0.2">
      <c r="B21" s="277" t="s">
        <v>158</v>
      </c>
      <c r="C21" s="280">
        <v>161</v>
      </c>
      <c r="D21" s="281" t="s">
        <v>121</v>
      </c>
      <c r="E21" s="200">
        <v>59</v>
      </c>
      <c r="F21" s="273">
        <f>SUM(E21)/E8*100</f>
        <v>6.7816091954022995E-2</v>
      </c>
      <c r="G21" s="280">
        <f t="shared" si="0"/>
        <v>-102</v>
      </c>
      <c r="H21" s="281">
        <f t="shared" si="1"/>
        <v>-63.354037267080741</v>
      </c>
      <c r="I21" s="607"/>
    </row>
    <row r="22" spans="2:10" ht="15" x14ac:dyDescent="0.2">
      <c r="B22" s="268" t="s">
        <v>159</v>
      </c>
      <c r="C22" s="253">
        <v>1</v>
      </c>
      <c r="D22" s="254" t="s">
        <v>121</v>
      </c>
      <c r="E22" s="13">
        <v>0</v>
      </c>
      <c r="F22" s="250">
        <f>SUM(E22)/E8*100</f>
        <v>0</v>
      </c>
      <c r="G22" s="253">
        <f>SUM(E22)-C22</f>
        <v>-1</v>
      </c>
      <c r="H22" s="254">
        <f t="shared" si="1"/>
        <v>-100</v>
      </c>
      <c r="I22" s="609"/>
    </row>
    <row r="23" spans="2:10" ht="15" x14ac:dyDescent="0.2">
      <c r="B23" s="277" t="s">
        <v>160</v>
      </c>
      <c r="C23" s="280">
        <v>1</v>
      </c>
      <c r="D23" s="281" t="s">
        <v>121</v>
      </c>
      <c r="E23" s="200">
        <v>0</v>
      </c>
      <c r="F23" s="273">
        <f>SUM(E23)/E8*100</f>
        <v>0</v>
      </c>
      <c r="G23" s="280">
        <f>SUM(E23)-C23</f>
        <v>-1</v>
      </c>
      <c r="H23" s="281">
        <f t="shared" si="1"/>
        <v>-100</v>
      </c>
      <c r="I23" s="607"/>
    </row>
    <row r="24" spans="2:10" ht="30" x14ac:dyDescent="0.2">
      <c r="B24" s="268" t="s">
        <v>161</v>
      </c>
      <c r="C24" s="253">
        <v>0</v>
      </c>
      <c r="D24" s="254" t="s">
        <v>121</v>
      </c>
      <c r="E24" s="13">
        <v>21</v>
      </c>
      <c r="F24" s="250">
        <f>SUM(E24)/E8*100</f>
        <v>2.4137931034482758E-2</v>
      </c>
      <c r="G24" s="253">
        <f>SUM(E24)-C24</f>
        <v>21</v>
      </c>
      <c r="H24" s="254" t="s">
        <v>343</v>
      </c>
      <c r="I24" s="607"/>
    </row>
    <row r="25" spans="2:10" ht="45" x14ac:dyDescent="0.2">
      <c r="B25" s="278" t="s">
        <v>162</v>
      </c>
      <c r="C25" s="282">
        <v>87</v>
      </c>
      <c r="D25" s="283" t="s">
        <v>121</v>
      </c>
      <c r="E25" s="236">
        <v>147</v>
      </c>
      <c r="F25" s="284">
        <f>SUM(E25)/E8*100</f>
        <v>0.16896551724137931</v>
      </c>
      <c r="G25" s="282">
        <f>SUM(E25)-C25</f>
        <v>60</v>
      </c>
      <c r="H25" s="283">
        <f t="shared" si="1"/>
        <v>68.965517241379317</v>
      </c>
      <c r="I25" s="607"/>
    </row>
    <row r="26" spans="2:10" ht="16.5" customHeight="1" x14ac:dyDescent="0.2">
      <c r="B26" s="269" t="s">
        <v>163</v>
      </c>
      <c r="C26" s="13">
        <v>126</v>
      </c>
      <c r="D26" s="250">
        <f>SUM(C26)/C8*100</f>
        <v>0.14185195609344214</v>
      </c>
      <c r="E26" s="13">
        <v>2729</v>
      </c>
      <c r="F26" s="250">
        <f>SUM(E26)/E8*100</f>
        <v>3.1367816091954022</v>
      </c>
      <c r="G26" s="13">
        <f t="shared" si="0"/>
        <v>2603</v>
      </c>
      <c r="H26" s="250">
        <f t="shared" si="1"/>
        <v>2065.8730158730159</v>
      </c>
      <c r="I26" s="607"/>
    </row>
    <row r="27" spans="2:10" ht="15" x14ac:dyDescent="0.2">
      <c r="B27" s="270" t="s">
        <v>165</v>
      </c>
      <c r="C27" s="256">
        <f>SUM(C28:C36)</f>
        <v>33402</v>
      </c>
      <c r="D27" s="257">
        <f>SUM(C27)/C8*100</f>
        <v>37.604278074866308</v>
      </c>
      <c r="E27" s="256">
        <f>SUM(E28:E36)</f>
        <v>30483</v>
      </c>
      <c r="F27" s="257">
        <f>SUM(E27)/E8*100</f>
        <v>35.03793103448276</v>
      </c>
      <c r="G27" s="256">
        <f t="shared" si="0"/>
        <v>-2919</v>
      </c>
      <c r="H27" s="257">
        <f t="shared" si="1"/>
        <v>-8.7389976648104906</v>
      </c>
      <c r="I27" s="607"/>
    </row>
    <row r="28" spans="2:10" ht="45" x14ac:dyDescent="0.2">
      <c r="B28" s="28" t="s">
        <v>110</v>
      </c>
      <c r="C28" s="253">
        <v>2335</v>
      </c>
      <c r="D28" s="250">
        <f>SUM(C28)/C8*100</f>
        <v>2.6287644244300594</v>
      </c>
      <c r="E28" s="13">
        <v>1808</v>
      </c>
      <c r="F28" s="250">
        <f>SUM(E28)/E8*100</f>
        <v>2.0781609195402297</v>
      </c>
      <c r="G28" s="13">
        <f t="shared" si="0"/>
        <v>-527</v>
      </c>
      <c r="H28" s="250">
        <f t="shared" si="1"/>
        <v>-22.569593147751608</v>
      </c>
      <c r="I28" s="607"/>
    </row>
    <row r="29" spans="2:10" ht="17.25" customHeight="1" x14ac:dyDescent="0.2">
      <c r="B29" s="271" t="s">
        <v>94</v>
      </c>
      <c r="C29" s="280">
        <v>0</v>
      </c>
      <c r="D29" s="281" t="s">
        <v>121</v>
      </c>
      <c r="E29" s="200">
        <v>0</v>
      </c>
      <c r="F29" s="273">
        <f>SUM(E29)/E8*100</f>
        <v>0</v>
      </c>
      <c r="G29" s="280">
        <f t="shared" si="0"/>
        <v>0</v>
      </c>
      <c r="H29" s="281" t="s">
        <v>343</v>
      </c>
      <c r="I29" s="607"/>
    </row>
    <row r="30" spans="2:10" ht="15" x14ac:dyDescent="0.2">
      <c r="B30" s="28" t="s">
        <v>166</v>
      </c>
      <c r="C30" s="253">
        <v>20139</v>
      </c>
      <c r="D30" s="250">
        <f>SUM(C30)/C8*100</f>
        <v>22.672670982268507</v>
      </c>
      <c r="E30" s="13">
        <v>17096</v>
      </c>
      <c r="F30" s="250">
        <f>SUM(E30)/E8*100</f>
        <v>19.650574712643678</v>
      </c>
      <c r="G30" s="13">
        <f t="shared" si="0"/>
        <v>-3043</v>
      </c>
      <c r="H30" s="250">
        <f t="shared" si="1"/>
        <v>-15.109985600079447</v>
      </c>
      <c r="I30" s="607"/>
    </row>
    <row r="31" spans="2:10" ht="15" x14ac:dyDescent="0.2">
      <c r="B31" s="271" t="s">
        <v>96</v>
      </c>
      <c r="C31" s="200">
        <v>4920</v>
      </c>
      <c r="D31" s="273">
        <f>SUM(C31)/C8*100</f>
        <v>5.5389811426963131</v>
      </c>
      <c r="E31" s="200">
        <v>6452</v>
      </c>
      <c r="F31" s="273">
        <f>SUM(E31)/E8*100</f>
        <v>7.4160919540229884</v>
      </c>
      <c r="G31" s="200">
        <f t="shared" si="0"/>
        <v>1532</v>
      </c>
      <c r="H31" s="273">
        <f t="shared" si="1"/>
        <v>31.138211382113823</v>
      </c>
      <c r="I31" s="607"/>
    </row>
    <row r="32" spans="2:10" ht="15" x14ac:dyDescent="0.2">
      <c r="B32" s="28" t="s">
        <v>97</v>
      </c>
      <c r="C32" s="13">
        <v>89</v>
      </c>
      <c r="D32" s="250">
        <f>SUM(C32)/C8*100</f>
        <v>0.10019701660568534</v>
      </c>
      <c r="E32" s="13">
        <v>92</v>
      </c>
      <c r="F32" s="250">
        <f>SUM(E32)/E8*100</f>
        <v>0.10574712643678162</v>
      </c>
      <c r="G32" s="13">
        <f t="shared" si="0"/>
        <v>3</v>
      </c>
      <c r="H32" s="250">
        <f t="shared" si="1"/>
        <v>3.3707865168539324</v>
      </c>
      <c r="I32" s="607"/>
    </row>
    <row r="33" spans="2:12" ht="15" x14ac:dyDescent="0.2">
      <c r="B33" s="271" t="s">
        <v>98</v>
      </c>
      <c r="C33" s="200">
        <v>300</v>
      </c>
      <c r="D33" s="273">
        <f>SUM(C33)/C8*100</f>
        <v>0.33774275260343373</v>
      </c>
      <c r="E33" s="200">
        <v>401</v>
      </c>
      <c r="F33" s="273">
        <f>SUM(E33)/E8*100</f>
        <v>0.46091954022988502</v>
      </c>
      <c r="G33" s="200">
        <f t="shared" si="0"/>
        <v>101</v>
      </c>
      <c r="H33" s="273">
        <f t="shared" si="1"/>
        <v>33.666666666666664</v>
      </c>
      <c r="I33" s="607"/>
      <c r="J33" s="258"/>
    </row>
    <row r="34" spans="2:12" ht="15" x14ac:dyDescent="0.2">
      <c r="B34" s="28" t="s">
        <v>91</v>
      </c>
      <c r="C34" s="13">
        <v>1286</v>
      </c>
      <c r="D34" s="250">
        <f>SUM(C34)/C8*100</f>
        <v>1.447790599493386</v>
      </c>
      <c r="E34" s="13">
        <v>614</v>
      </c>
      <c r="F34" s="250">
        <f>SUM(E34)/E8*100</f>
        <v>0.70574712643678161</v>
      </c>
      <c r="G34" s="13">
        <f t="shared" si="0"/>
        <v>-672</v>
      </c>
      <c r="H34" s="250">
        <f t="shared" si="1"/>
        <v>-52.255054432348366</v>
      </c>
      <c r="I34" s="607"/>
      <c r="J34" s="221"/>
    </row>
    <row r="35" spans="2:12" ht="15" x14ac:dyDescent="0.2">
      <c r="B35" s="285" t="s">
        <v>92</v>
      </c>
      <c r="C35" s="236">
        <v>992</v>
      </c>
      <c r="D35" s="284">
        <f>SUM(C35)/C8*100</f>
        <v>1.1168027019420208</v>
      </c>
      <c r="E35" s="236">
        <v>1007</v>
      </c>
      <c r="F35" s="284">
        <f>SUM(E35)/E8*100</f>
        <v>1.157471264367816</v>
      </c>
      <c r="G35" s="236">
        <f t="shared" si="0"/>
        <v>15</v>
      </c>
      <c r="H35" s="273">
        <f t="shared" si="1"/>
        <v>1.5120967741935485</v>
      </c>
      <c r="I35" s="607"/>
    </row>
    <row r="36" spans="2:12" ht="18" customHeight="1" thickBot="1" x14ac:dyDescent="0.25">
      <c r="B36" s="30" t="s">
        <v>99</v>
      </c>
      <c r="C36" s="45">
        <v>3341</v>
      </c>
      <c r="D36" s="255">
        <f>SUM(C36)/C8*100</f>
        <v>3.7613284548269066</v>
      </c>
      <c r="E36" s="45">
        <v>3013</v>
      </c>
      <c r="F36" s="255">
        <f>SUM(E36)/E8*100</f>
        <v>3.4632183908045975</v>
      </c>
      <c r="G36" s="45">
        <f t="shared" si="0"/>
        <v>-328</v>
      </c>
      <c r="H36" s="255">
        <f t="shared" si="1"/>
        <v>-9.8174199341514523</v>
      </c>
      <c r="I36" s="607"/>
      <c r="J36" s="221"/>
    </row>
    <row r="37" spans="2:12" ht="27" customHeight="1" thickBot="1" x14ac:dyDescent="0.25">
      <c r="B37" s="265" t="s">
        <v>185</v>
      </c>
      <c r="C37" s="266">
        <f>SUM(C38)+C40+C42+C43+C45</f>
        <v>13315</v>
      </c>
      <c r="D37" s="267">
        <f>SUM(C37)/C8*100</f>
        <v>14.990149169715734</v>
      </c>
      <c r="E37" s="266">
        <f>SUM(E38)+E40+E42+E43+E45</f>
        <v>11802</v>
      </c>
      <c r="F37" s="267">
        <f>SUM(E37)/E8*100</f>
        <v>13.565517241379311</v>
      </c>
      <c r="G37" s="266">
        <f t="shared" si="0"/>
        <v>-1513</v>
      </c>
      <c r="H37" s="267">
        <f t="shared" si="1"/>
        <v>-11.363124295906871</v>
      </c>
      <c r="I37" s="607"/>
      <c r="K37" s="221"/>
      <c r="L37" s="258"/>
    </row>
    <row r="38" spans="2:12" ht="15" x14ac:dyDescent="0.2">
      <c r="B38" s="32" t="s">
        <v>87</v>
      </c>
      <c r="C38" s="46">
        <v>1715</v>
      </c>
      <c r="D38" s="252">
        <f>SUM(C38)/C8*100</f>
        <v>1.930762735716296</v>
      </c>
      <c r="E38" s="46">
        <v>1564</v>
      </c>
      <c r="F38" s="252">
        <f>SUM(E38)/E8*100</f>
        <v>1.7977011494252872</v>
      </c>
      <c r="G38" s="46">
        <f t="shared" si="0"/>
        <v>-151</v>
      </c>
      <c r="H38" s="252">
        <f t="shared" si="1"/>
        <v>-8.8046647230320705</v>
      </c>
      <c r="I38" s="607"/>
      <c r="J38" s="221"/>
    </row>
    <row r="39" spans="2:12" ht="15" x14ac:dyDescent="0.2">
      <c r="B39" s="286" t="s">
        <v>307</v>
      </c>
      <c r="C39" s="280">
        <v>210</v>
      </c>
      <c r="D39" s="281" t="s">
        <v>121</v>
      </c>
      <c r="E39" s="200">
        <v>204</v>
      </c>
      <c r="F39" s="273">
        <f>SUM(E39)/E8*100</f>
        <v>0.23448275862068968</v>
      </c>
      <c r="G39" s="280">
        <f t="shared" si="0"/>
        <v>-6</v>
      </c>
      <c r="H39" s="281">
        <f t="shared" si="1"/>
        <v>-2.8571428571428572</v>
      </c>
      <c r="I39" s="607"/>
    </row>
    <row r="40" spans="2:12" ht="15" x14ac:dyDescent="0.2">
      <c r="B40" s="28" t="s">
        <v>88</v>
      </c>
      <c r="C40" s="13">
        <v>9021</v>
      </c>
      <c r="D40" s="250">
        <f>SUM(C40)/C8*100</f>
        <v>10.155924570785253</v>
      </c>
      <c r="E40" s="13">
        <v>8462</v>
      </c>
      <c r="F40" s="250">
        <f>SUM(E40)/E8*100</f>
        <v>9.7264367816091948</v>
      </c>
      <c r="G40" s="13">
        <f t="shared" si="0"/>
        <v>-559</v>
      </c>
      <c r="H40" s="250">
        <f t="shared" si="1"/>
        <v>-6.196652255847467</v>
      </c>
      <c r="I40" s="607"/>
    </row>
    <row r="41" spans="2:12" ht="15" x14ac:dyDescent="0.2">
      <c r="B41" s="286" t="s">
        <v>308</v>
      </c>
      <c r="C41" s="280">
        <v>362</v>
      </c>
      <c r="D41" s="281" t="s">
        <v>121</v>
      </c>
      <c r="E41" s="200">
        <v>57</v>
      </c>
      <c r="F41" s="273">
        <f>SUM(E41)/E8*100</f>
        <v>6.5517241379310351E-2</v>
      </c>
      <c r="G41" s="280">
        <f t="shared" si="0"/>
        <v>-305</v>
      </c>
      <c r="H41" s="281">
        <f t="shared" si="1"/>
        <v>-84.254143646408835</v>
      </c>
      <c r="I41" s="607"/>
    </row>
    <row r="42" spans="2:12" ht="15" x14ac:dyDescent="0.2">
      <c r="B42" s="28" t="s">
        <v>89</v>
      </c>
      <c r="C42" s="13">
        <v>5</v>
      </c>
      <c r="D42" s="250">
        <f>SUM(C42)/C8*100</f>
        <v>5.6290458767238949E-3</v>
      </c>
      <c r="E42" s="13">
        <v>2</v>
      </c>
      <c r="F42" s="250">
        <f>SUM(E42)/E8*100</f>
        <v>2.2988505747126436E-3</v>
      </c>
      <c r="G42" s="13">
        <f t="shared" si="0"/>
        <v>-3</v>
      </c>
      <c r="H42" s="250">
        <f t="shared" si="1"/>
        <v>-60</v>
      </c>
      <c r="I42" s="607"/>
    </row>
    <row r="43" spans="2:12" ht="15" x14ac:dyDescent="0.2">
      <c r="B43" s="271" t="s">
        <v>90</v>
      </c>
      <c r="C43" s="200">
        <v>1029</v>
      </c>
      <c r="D43" s="273">
        <f>SUM(C43)/C8*100</f>
        <v>1.1584576414297776</v>
      </c>
      <c r="E43" s="200">
        <v>1049</v>
      </c>
      <c r="F43" s="273">
        <f>SUM(E43)/E8*100</f>
        <v>1.2057471264367816</v>
      </c>
      <c r="G43" s="200">
        <f t="shared" si="0"/>
        <v>20</v>
      </c>
      <c r="H43" s="273">
        <f t="shared" si="1"/>
        <v>1.9436345966958213</v>
      </c>
      <c r="I43" s="607"/>
    </row>
    <row r="44" spans="2:12" ht="15" x14ac:dyDescent="0.2">
      <c r="B44" s="473" t="s">
        <v>309</v>
      </c>
      <c r="C44" s="253">
        <v>152</v>
      </c>
      <c r="D44" s="254" t="s">
        <v>121</v>
      </c>
      <c r="E44" s="13">
        <v>158</v>
      </c>
      <c r="F44" s="250">
        <f>SUM(E44)/E8*100</f>
        <v>0.18160919540229886</v>
      </c>
      <c r="G44" s="253">
        <f t="shared" si="0"/>
        <v>6</v>
      </c>
      <c r="H44" s="254">
        <f t="shared" si="1"/>
        <v>3.9473684210526314</v>
      </c>
      <c r="I44" s="607"/>
    </row>
    <row r="45" spans="2:12" ht="30.75" thickBot="1" x14ac:dyDescent="0.25">
      <c r="B45" s="36" t="s">
        <v>95</v>
      </c>
      <c r="C45" s="259">
        <v>1545</v>
      </c>
      <c r="D45" s="260" t="s">
        <v>121</v>
      </c>
      <c r="E45" s="20">
        <v>725</v>
      </c>
      <c r="F45" s="261">
        <f>SUM(E45)/E8*100</f>
        <v>0.83333333333333337</v>
      </c>
      <c r="G45" s="259">
        <f t="shared" si="0"/>
        <v>-820</v>
      </c>
      <c r="H45" s="260">
        <f t="shared" si="1"/>
        <v>-53.074433656957929</v>
      </c>
      <c r="I45" s="607"/>
    </row>
    <row r="46" spans="2:12" ht="15" x14ac:dyDescent="0.25">
      <c r="B46" s="9"/>
      <c r="C46" s="9"/>
      <c r="D46" s="9"/>
    </row>
  </sheetData>
  <mergeCells count="4">
    <mergeCell ref="B5:B7"/>
    <mergeCell ref="E5:F6"/>
    <mergeCell ref="G5:H6"/>
    <mergeCell ref="C5:D6"/>
  </mergeCells>
  <printOptions horizontalCentered="1"/>
  <pageMargins left="0" right="0" top="0.59055118110236227" bottom="0" header="0" footer="0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H43"/>
  <sheetViews>
    <sheetView zoomScale="110" zoomScaleNormal="110" workbookViewId="0">
      <selection activeCell="B1" sqref="B1"/>
    </sheetView>
  </sheetViews>
  <sheetFormatPr defaultRowHeight="14.25" x14ac:dyDescent="0.2"/>
  <cols>
    <col min="1" max="1" width="4" style="1" customWidth="1"/>
    <col min="2" max="2" width="29.85546875" style="1" customWidth="1"/>
    <col min="3" max="3" width="13.7109375" style="121" customWidth="1"/>
    <col min="4" max="4" width="8.85546875" style="121" customWidth="1"/>
    <col min="5" max="5" width="13.7109375" style="1" customWidth="1"/>
    <col min="6" max="6" width="8" style="1" customWidth="1"/>
    <col min="7" max="7" width="13.28515625" style="69" customWidth="1"/>
    <col min="8" max="8" width="9.28515625" style="1" customWidth="1"/>
    <col min="9" max="16384" width="9.140625" style="1"/>
  </cols>
  <sheetData>
    <row r="1" spans="2:8" ht="13.5" customHeight="1" x14ac:dyDescent="0.25">
      <c r="B1" s="9"/>
      <c r="C1" s="9"/>
      <c r="D1" s="9"/>
      <c r="E1" s="9"/>
      <c r="F1" s="9"/>
      <c r="G1" s="67"/>
      <c r="H1" s="9"/>
    </row>
    <row r="2" spans="2:8" ht="15" x14ac:dyDescent="0.25">
      <c r="B2" s="9" t="s">
        <v>293</v>
      </c>
      <c r="C2" s="9"/>
      <c r="D2" s="9"/>
      <c r="E2" s="9"/>
      <c r="F2" s="9"/>
      <c r="G2" s="67"/>
      <c r="H2" s="9"/>
    </row>
    <row r="3" spans="2:8" ht="12.75" customHeight="1" x14ac:dyDescent="0.25">
      <c r="B3" s="9" t="s">
        <v>104</v>
      </c>
      <c r="C3" s="9"/>
      <c r="D3" s="9"/>
      <c r="E3" s="9"/>
      <c r="F3" s="9"/>
      <c r="G3" s="67"/>
      <c r="H3" s="9"/>
    </row>
    <row r="4" spans="2:8" s="121" customFormat="1" ht="11.25" customHeight="1" thickBot="1" x14ac:dyDescent="0.3">
      <c r="B4" s="9"/>
      <c r="C4" s="9"/>
      <c r="D4" s="9"/>
      <c r="E4" s="9"/>
      <c r="F4" s="9"/>
      <c r="G4" s="67"/>
      <c r="H4" s="9"/>
    </row>
    <row r="5" spans="2:8" ht="15.75" customHeight="1" x14ac:dyDescent="0.2">
      <c r="B5" s="737" t="s">
        <v>105</v>
      </c>
      <c r="C5" s="736" t="s">
        <v>305</v>
      </c>
      <c r="D5" s="736"/>
      <c r="E5" s="736" t="s">
        <v>306</v>
      </c>
      <c r="F5" s="736"/>
      <c r="G5" s="736" t="s">
        <v>101</v>
      </c>
      <c r="H5" s="712"/>
    </row>
    <row r="6" spans="2:8" ht="15.75" thickBot="1" x14ac:dyDescent="0.25">
      <c r="B6" s="738"/>
      <c r="C6" s="461" t="s">
        <v>111</v>
      </c>
      <c r="D6" s="461" t="s">
        <v>145</v>
      </c>
      <c r="E6" s="65" t="s">
        <v>111</v>
      </c>
      <c r="F6" s="65" t="s">
        <v>145</v>
      </c>
      <c r="G6" s="68" t="s">
        <v>111</v>
      </c>
      <c r="H6" s="66" t="s">
        <v>145</v>
      </c>
    </row>
    <row r="7" spans="2:8" ht="17.25" customHeight="1" x14ac:dyDescent="0.2">
      <c r="B7" s="189" t="s">
        <v>2</v>
      </c>
      <c r="C7" s="74">
        <v>42108</v>
      </c>
      <c r="D7" s="75">
        <f>SUM(D8:D9)</f>
        <v>100</v>
      </c>
      <c r="E7" s="74">
        <v>44715</v>
      </c>
      <c r="F7" s="75">
        <v>100</v>
      </c>
      <c r="G7" s="470">
        <f>E7-C7</f>
        <v>2607</v>
      </c>
      <c r="H7" s="76">
        <f>E7*100/C7-100</f>
        <v>6.1912225705329149</v>
      </c>
    </row>
    <row r="8" spans="2:8" ht="19.5" customHeight="1" x14ac:dyDescent="0.2">
      <c r="B8" s="12" t="s">
        <v>3</v>
      </c>
      <c r="C8" s="5">
        <v>18156</v>
      </c>
      <c r="D8" s="63">
        <f>SUM(C8)/C7*100</f>
        <v>43.117697349672277</v>
      </c>
      <c r="E8" s="5">
        <v>19979</v>
      </c>
      <c r="F8" s="63">
        <f>SUM(E8)/E7*100</f>
        <v>44.680755898468078</v>
      </c>
      <c r="G8" s="471">
        <f>E8-C8</f>
        <v>1823</v>
      </c>
      <c r="H8" s="72">
        <f>E8*100/C8-100</f>
        <v>10.040757876184188</v>
      </c>
    </row>
    <row r="9" spans="2:8" ht="17.25" customHeight="1" thickBot="1" x14ac:dyDescent="0.25">
      <c r="B9" s="47" t="s">
        <v>4</v>
      </c>
      <c r="C9" s="7">
        <f>SUM(C7)-C8</f>
        <v>23952</v>
      </c>
      <c r="D9" s="77">
        <f>SUM(C9)/C7*100</f>
        <v>56.88230265032773</v>
      </c>
      <c r="E9" s="7">
        <f>SUM(E7)-E8</f>
        <v>24736</v>
      </c>
      <c r="F9" s="77">
        <f>SUM(E9)/E7*100</f>
        <v>55.319244101531929</v>
      </c>
      <c r="G9" s="472">
        <f>E9-C9</f>
        <v>784</v>
      </c>
      <c r="H9" s="78">
        <f>E9*100/C9-100</f>
        <v>3.2732130928523731</v>
      </c>
    </row>
    <row r="10" spans="2:8" ht="18.75" customHeight="1" x14ac:dyDescent="0.2">
      <c r="B10" s="739" t="s">
        <v>112</v>
      </c>
      <c r="C10" s="740"/>
      <c r="D10" s="740"/>
      <c r="E10" s="740"/>
      <c r="F10" s="740"/>
      <c r="G10" s="740"/>
      <c r="H10" s="741"/>
    </row>
    <row r="11" spans="2:8" ht="23.25" customHeight="1" x14ac:dyDescent="0.2">
      <c r="B11" s="12" t="s">
        <v>113</v>
      </c>
      <c r="C11" s="5">
        <v>36007</v>
      </c>
      <c r="D11" s="63">
        <f>SUM(C11)/C7*100</f>
        <v>85.511066780659263</v>
      </c>
      <c r="E11" s="5">
        <v>38641</v>
      </c>
      <c r="F11" s="63">
        <f>SUM(E11)/E7*100</f>
        <v>86.416191434641618</v>
      </c>
      <c r="G11" s="70">
        <f>E11-C11</f>
        <v>2634</v>
      </c>
      <c r="H11" s="6">
        <f>E11*100/C11-100</f>
        <v>7.3152442580609289</v>
      </c>
    </row>
    <row r="12" spans="2:8" ht="30" x14ac:dyDescent="0.2">
      <c r="B12" s="147" t="s">
        <v>136</v>
      </c>
      <c r="C12" s="14">
        <v>1902</v>
      </c>
      <c r="D12" s="62">
        <f>SUM(C12)/C7*100</f>
        <v>4.5169563978341412</v>
      </c>
      <c r="E12" s="14">
        <v>1697</v>
      </c>
      <c r="F12" s="62">
        <f>SUM(E12)/E7*100</f>
        <v>3.7951470423795146</v>
      </c>
      <c r="G12" s="71">
        <f>E12-C12</f>
        <v>-205</v>
      </c>
      <c r="H12" s="29">
        <f>E12*100/C12-100</f>
        <v>-10.77812828601472</v>
      </c>
    </row>
    <row r="13" spans="2:8" ht="23.25" customHeight="1" thickBot="1" x14ac:dyDescent="0.25">
      <c r="B13" s="190" t="s">
        <v>1</v>
      </c>
      <c r="C13" s="21">
        <v>6101</v>
      </c>
      <c r="D13" s="64">
        <f>SUM(C13)/C7*100</f>
        <v>14.488933219340744</v>
      </c>
      <c r="E13" s="21">
        <v>6074</v>
      </c>
      <c r="F13" s="64">
        <f>SUM(E13)/E7*100</f>
        <v>13.58380856535838</v>
      </c>
      <c r="G13" s="73">
        <f>E13-C13</f>
        <v>-27</v>
      </c>
      <c r="H13" s="37">
        <f>E13*100/C13-100</f>
        <v>-0.44255040157351289</v>
      </c>
    </row>
    <row r="14" spans="2:8" ht="16.5" customHeight="1" thickBot="1" x14ac:dyDescent="0.25">
      <c r="B14" s="732" t="s">
        <v>347</v>
      </c>
      <c r="C14" s="733"/>
      <c r="D14" s="733"/>
      <c r="E14" s="733"/>
      <c r="F14" s="733"/>
      <c r="G14" s="733"/>
      <c r="H14" s="734"/>
    </row>
    <row r="15" spans="2:8" ht="15" x14ac:dyDescent="0.2">
      <c r="B15" s="552" t="s">
        <v>179</v>
      </c>
      <c r="C15" s="586" t="s">
        <v>304</v>
      </c>
      <c r="D15" s="587"/>
      <c r="E15" s="588" t="s">
        <v>304</v>
      </c>
      <c r="F15" s="589"/>
      <c r="G15" s="735" t="s">
        <v>101</v>
      </c>
      <c r="H15" s="705"/>
    </row>
    <row r="16" spans="2:8" ht="25.5" customHeight="1" x14ac:dyDescent="0.2">
      <c r="B16" s="585"/>
      <c r="C16" s="577">
        <v>2015</v>
      </c>
      <c r="D16" s="670" t="s">
        <v>348</v>
      </c>
      <c r="E16" s="571">
        <v>2016</v>
      </c>
      <c r="F16" s="590" t="s">
        <v>348</v>
      </c>
      <c r="G16" s="572" t="s">
        <v>111</v>
      </c>
      <c r="H16" s="573" t="s">
        <v>145</v>
      </c>
    </row>
    <row r="17" spans="2:8" ht="15.75" thickBot="1" x14ac:dyDescent="0.25">
      <c r="B17" s="553"/>
      <c r="C17" s="307" t="s">
        <v>111</v>
      </c>
      <c r="D17" s="583"/>
      <c r="E17" s="554" t="s">
        <v>111</v>
      </c>
      <c r="F17" s="584"/>
      <c r="G17" s="574"/>
      <c r="H17" s="551"/>
    </row>
    <row r="18" spans="2:8" ht="15" x14ac:dyDescent="0.2">
      <c r="B18" s="575" t="s">
        <v>14</v>
      </c>
      <c r="C18" s="183">
        <f>SUM(C19:C43)</f>
        <v>6101</v>
      </c>
      <c r="D18" s="595">
        <v>100</v>
      </c>
      <c r="E18" s="576">
        <f t="shared" ref="E18" si="0">SUM(E19:E43)</f>
        <v>6074</v>
      </c>
      <c r="F18" s="591">
        <v>100</v>
      </c>
      <c r="G18" s="74">
        <f t="shared" ref="G18:G43" si="1">SUM(E18)-C18</f>
        <v>-27</v>
      </c>
      <c r="H18" s="184">
        <f>SUM(G18)/C18*100</f>
        <v>-0.44255040157351255</v>
      </c>
    </row>
    <row r="19" spans="2:8" ht="15" x14ac:dyDescent="0.2">
      <c r="B19" s="12" t="s">
        <v>15</v>
      </c>
      <c r="C19" s="135">
        <v>59</v>
      </c>
      <c r="D19" s="16">
        <f>SUM(C19)/C18*100</f>
        <v>0.96705458121619414</v>
      </c>
      <c r="E19" s="26">
        <v>60</v>
      </c>
      <c r="F19" s="592">
        <f>SUM(E19)/E18*100</f>
        <v>0.9878169245966415</v>
      </c>
      <c r="G19" s="5">
        <f t="shared" si="1"/>
        <v>1</v>
      </c>
      <c r="H19" s="6">
        <f t="shared" ref="H19:H43" si="2">SUM(G19)/C19*100</f>
        <v>1.6949152542372881</v>
      </c>
    </row>
    <row r="20" spans="2:8" ht="15" x14ac:dyDescent="0.2">
      <c r="B20" s="578" t="s">
        <v>16</v>
      </c>
      <c r="C20" s="579">
        <v>211</v>
      </c>
      <c r="D20" s="596">
        <f>SUM(C20)/C18*100</f>
        <v>3.4584494345189314</v>
      </c>
      <c r="E20" s="580">
        <v>215</v>
      </c>
      <c r="F20" s="593">
        <f>SUM(E20)/E18*100</f>
        <v>3.5396773131379651</v>
      </c>
      <c r="G20" s="134">
        <f t="shared" si="1"/>
        <v>4</v>
      </c>
      <c r="H20" s="581">
        <f t="shared" si="2"/>
        <v>1.8957345971563981</v>
      </c>
    </row>
    <row r="21" spans="2:8" ht="15" x14ac:dyDescent="0.2">
      <c r="B21" s="12" t="s">
        <v>17</v>
      </c>
      <c r="C21" s="135">
        <v>324</v>
      </c>
      <c r="D21" s="16">
        <f>SUM(C21)/C18*100</f>
        <v>5.3106048188821502</v>
      </c>
      <c r="E21" s="26">
        <v>292</v>
      </c>
      <c r="F21" s="592">
        <f>SUM(E21)/E18*100</f>
        <v>4.8073756997036545</v>
      </c>
      <c r="G21" s="5">
        <f t="shared" si="1"/>
        <v>-32</v>
      </c>
      <c r="H21" s="6">
        <f t="shared" si="2"/>
        <v>-9.8765432098765427</v>
      </c>
    </row>
    <row r="22" spans="2:8" ht="15" x14ac:dyDescent="0.2">
      <c r="B22" s="578" t="s">
        <v>18</v>
      </c>
      <c r="C22" s="579">
        <v>359</v>
      </c>
      <c r="D22" s="596">
        <f>SUM(C22)/C18*100</f>
        <v>5.884281265366333</v>
      </c>
      <c r="E22" s="580">
        <v>443</v>
      </c>
      <c r="F22" s="593">
        <f>SUM(E22)/E18*100</f>
        <v>7.2933816266052025</v>
      </c>
      <c r="G22" s="134">
        <f t="shared" si="1"/>
        <v>84</v>
      </c>
      <c r="H22" s="581">
        <f t="shared" si="2"/>
        <v>23.398328690807798</v>
      </c>
    </row>
    <row r="23" spans="2:8" ht="15" x14ac:dyDescent="0.2">
      <c r="B23" s="12" t="s">
        <v>19</v>
      </c>
      <c r="C23" s="135">
        <v>379</v>
      </c>
      <c r="D23" s="16">
        <f>SUM(C23)/C18*100</f>
        <v>6.2120963776430091</v>
      </c>
      <c r="E23" s="26">
        <v>355</v>
      </c>
      <c r="F23" s="592">
        <f>SUM(E23)/E18*100</f>
        <v>5.8445834705301287</v>
      </c>
      <c r="G23" s="5">
        <f t="shared" si="1"/>
        <v>-24</v>
      </c>
      <c r="H23" s="6">
        <f t="shared" si="2"/>
        <v>-6.3324538258575203</v>
      </c>
    </row>
    <row r="24" spans="2:8" ht="15" x14ac:dyDescent="0.2">
      <c r="B24" s="578" t="s">
        <v>20</v>
      </c>
      <c r="C24" s="579">
        <v>208</v>
      </c>
      <c r="D24" s="596">
        <f>SUM(C24)/C18*100</f>
        <v>3.4092771676774296</v>
      </c>
      <c r="E24" s="580">
        <v>206</v>
      </c>
      <c r="F24" s="593">
        <f>SUM(E24)/E18*100</f>
        <v>3.3915047744484688</v>
      </c>
      <c r="G24" s="134">
        <f t="shared" si="1"/>
        <v>-2</v>
      </c>
      <c r="H24" s="581">
        <f t="shared" si="2"/>
        <v>-0.96153846153846156</v>
      </c>
    </row>
    <row r="25" spans="2:8" ht="15" x14ac:dyDescent="0.2">
      <c r="B25" s="12" t="s">
        <v>21</v>
      </c>
      <c r="C25" s="135">
        <v>387</v>
      </c>
      <c r="D25" s="16">
        <f>SUM(C25)/C18*100</f>
        <v>6.3432224225536791</v>
      </c>
      <c r="E25" s="26">
        <v>284</v>
      </c>
      <c r="F25" s="592">
        <f>SUM(E25)/E18*100</f>
        <v>4.6756667764241024</v>
      </c>
      <c r="G25" s="5">
        <f t="shared" si="1"/>
        <v>-103</v>
      </c>
      <c r="H25" s="6">
        <f t="shared" si="2"/>
        <v>-26.614987080103358</v>
      </c>
    </row>
    <row r="26" spans="2:8" ht="15" x14ac:dyDescent="0.2">
      <c r="B26" s="578" t="s">
        <v>22</v>
      </c>
      <c r="C26" s="579">
        <v>79</v>
      </c>
      <c r="D26" s="596">
        <f>SUM(C26)/C18*100</f>
        <v>1.2948696934928701</v>
      </c>
      <c r="E26" s="580">
        <v>62</v>
      </c>
      <c r="F26" s="593">
        <f>SUM(E26)/E18*100</f>
        <v>1.0207441554165295</v>
      </c>
      <c r="G26" s="134">
        <f t="shared" si="1"/>
        <v>-17</v>
      </c>
      <c r="H26" s="581">
        <f t="shared" si="2"/>
        <v>-21.518987341772153</v>
      </c>
    </row>
    <row r="27" spans="2:8" ht="15" x14ac:dyDescent="0.2">
      <c r="B27" s="12" t="s">
        <v>23</v>
      </c>
      <c r="C27" s="135">
        <v>295</v>
      </c>
      <c r="D27" s="16">
        <f>SUM(C27)/C18*100</f>
        <v>4.83527290608097</v>
      </c>
      <c r="E27" s="26">
        <v>241</v>
      </c>
      <c r="F27" s="592">
        <f>SUM(E27)/E18*100</f>
        <v>3.9677313137965098</v>
      </c>
      <c r="G27" s="5">
        <f t="shared" si="1"/>
        <v>-54</v>
      </c>
      <c r="H27" s="6">
        <f t="shared" si="2"/>
        <v>-18.305084745762713</v>
      </c>
    </row>
    <row r="28" spans="2:8" ht="15" x14ac:dyDescent="0.2">
      <c r="B28" s="578" t="s">
        <v>24</v>
      </c>
      <c r="C28" s="579">
        <v>156</v>
      </c>
      <c r="D28" s="596">
        <f>SUM(C28)/C18*100</f>
        <v>2.5569578757580724</v>
      </c>
      <c r="E28" s="580">
        <v>124</v>
      </c>
      <c r="F28" s="593">
        <f>SUM(E28)/E18*100</f>
        <v>2.041488310833059</v>
      </c>
      <c r="G28" s="134">
        <f t="shared" si="1"/>
        <v>-32</v>
      </c>
      <c r="H28" s="581">
        <f t="shared" si="2"/>
        <v>-20.512820512820511</v>
      </c>
    </row>
    <row r="29" spans="2:8" ht="15" x14ac:dyDescent="0.2">
      <c r="B29" s="12" t="s">
        <v>25</v>
      </c>
      <c r="C29" s="135">
        <v>246</v>
      </c>
      <c r="D29" s="16">
        <f>SUM(C29)/C18*100</f>
        <v>4.0321258810031146</v>
      </c>
      <c r="E29" s="26">
        <v>255</v>
      </c>
      <c r="F29" s="592">
        <f>SUM(E29)/E18*100</f>
        <v>4.1982219295357259</v>
      </c>
      <c r="G29" s="5">
        <f t="shared" si="1"/>
        <v>9</v>
      </c>
      <c r="H29" s="6">
        <f t="shared" si="2"/>
        <v>3.6585365853658534</v>
      </c>
    </row>
    <row r="30" spans="2:8" ht="15" x14ac:dyDescent="0.2">
      <c r="B30" s="578" t="s">
        <v>26</v>
      </c>
      <c r="C30" s="579">
        <v>282</v>
      </c>
      <c r="D30" s="596">
        <f>SUM(C30)/C18*100</f>
        <v>4.6221930831011306</v>
      </c>
      <c r="E30" s="580">
        <v>340</v>
      </c>
      <c r="F30" s="593">
        <f>SUM(E30)/E18*100</f>
        <v>5.5976292393809679</v>
      </c>
      <c r="G30" s="134">
        <f t="shared" si="1"/>
        <v>58</v>
      </c>
      <c r="H30" s="581">
        <f t="shared" si="2"/>
        <v>20.567375886524822</v>
      </c>
    </row>
    <row r="31" spans="2:8" ht="15" x14ac:dyDescent="0.2">
      <c r="B31" s="12" t="s">
        <v>27</v>
      </c>
      <c r="C31" s="135">
        <v>208</v>
      </c>
      <c r="D31" s="16">
        <f>SUM(C31)/C18*100</f>
        <v>3.4092771676774296</v>
      </c>
      <c r="E31" s="26">
        <v>268</v>
      </c>
      <c r="F31" s="592">
        <f>SUM(E31)/E18*100</f>
        <v>4.4122489298649983</v>
      </c>
      <c r="G31" s="5">
        <f t="shared" si="1"/>
        <v>60</v>
      </c>
      <c r="H31" s="6">
        <f t="shared" si="2"/>
        <v>28.846153846153843</v>
      </c>
    </row>
    <row r="32" spans="2:8" ht="15" x14ac:dyDescent="0.25">
      <c r="B32" s="582" t="s">
        <v>28</v>
      </c>
      <c r="C32" s="579">
        <v>205</v>
      </c>
      <c r="D32" s="596">
        <f>SUM(C32)/C18*100</f>
        <v>3.3601049008359287</v>
      </c>
      <c r="E32" s="580">
        <v>259</v>
      </c>
      <c r="F32" s="593">
        <f>SUM(E32)/E18*100</f>
        <v>4.264076391175502</v>
      </c>
      <c r="G32" s="134">
        <f t="shared" si="1"/>
        <v>54</v>
      </c>
      <c r="H32" s="581">
        <f t="shared" si="2"/>
        <v>26.341463414634148</v>
      </c>
    </row>
    <row r="33" spans="2:8" ht="15" x14ac:dyDescent="0.25">
      <c r="B33" s="18" t="s">
        <v>29</v>
      </c>
      <c r="C33" s="135">
        <v>334</v>
      </c>
      <c r="D33" s="16">
        <f>SUM(C33)/C18*100</f>
        <v>5.4745123750204883</v>
      </c>
      <c r="E33" s="26">
        <v>302</v>
      </c>
      <c r="F33" s="592">
        <f>SUM(E33)/E18*100</f>
        <v>4.9720118538030951</v>
      </c>
      <c r="G33" s="5">
        <f t="shared" si="1"/>
        <v>-32</v>
      </c>
      <c r="H33" s="6">
        <f t="shared" si="2"/>
        <v>-9.5808383233532943</v>
      </c>
    </row>
    <row r="34" spans="2:8" ht="15" x14ac:dyDescent="0.25">
      <c r="B34" s="582" t="s">
        <v>30</v>
      </c>
      <c r="C34" s="579">
        <v>334</v>
      </c>
      <c r="D34" s="596">
        <f>SUM(C34)/C18*100</f>
        <v>5.4745123750204883</v>
      </c>
      <c r="E34" s="580">
        <v>394</v>
      </c>
      <c r="F34" s="593">
        <f>SUM(E34)/E18*100</f>
        <v>6.4866644715179458</v>
      </c>
      <c r="G34" s="134">
        <f t="shared" si="1"/>
        <v>60</v>
      </c>
      <c r="H34" s="581">
        <f t="shared" si="2"/>
        <v>17.964071856287426</v>
      </c>
    </row>
    <row r="35" spans="2:8" ht="15" x14ac:dyDescent="0.25">
      <c r="B35" s="18" t="s">
        <v>31</v>
      </c>
      <c r="C35" s="135">
        <v>400</v>
      </c>
      <c r="D35" s="16">
        <f>SUM(C35)/C18*100</f>
        <v>6.5563022455335185</v>
      </c>
      <c r="E35" s="26">
        <v>394</v>
      </c>
      <c r="F35" s="592">
        <f>SUM(E35)/E18*100</f>
        <v>6.4866644715179458</v>
      </c>
      <c r="G35" s="5">
        <f t="shared" si="1"/>
        <v>-6</v>
      </c>
      <c r="H35" s="6">
        <f t="shared" si="2"/>
        <v>-1.5</v>
      </c>
    </row>
    <row r="36" spans="2:8" ht="15" x14ac:dyDescent="0.25">
      <c r="B36" s="582" t="s">
        <v>32</v>
      </c>
      <c r="C36" s="579">
        <v>317</v>
      </c>
      <c r="D36" s="596">
        <f>SUM(C36)/C18*100</f>
        <v>5.1958695295853143</v>
      </c>
      <c r="E36" s="580">
        <v>288</v>
      </c>
      <c r="F36" s="593">
        <f>SUM(E36)/E18*100</f>
        <v>4.7415212380638794</v>
      </c>
      <c r="G36" s="134">
        <f t="shared" si="1"/>
        <v>-29</v>
      </c>
      <c r="H36" s="581">
        <f t="shared" si="2"/>
        <v>-9.1482649842271293</v>
      </c>
    </row>
    <row r="37" spans="2:8" ht="15" x14ac:dyDescent="0.25">
      <c r="B37" s="18" t="s">
        <v>33</v>
      </c>
      <c r="C37" s="135">
        <v>298</v>
      </c>
      <c r="D37" s="16">
        <f>SUM(C37)/C18*100</f>
        <v>4.8844451729224723</v>
      </c>
      <c r="E37" s="26">
        <v>264</v>
      </c>
      <c r="F37" s="592">
        <f>SUM(E37)/E18*100</f>
        <v>4.3463944682252222</v>
      </c>
      <c r="G37" s="5">
        <f t="shared" si="1"/>
        <v>-34</v>
      </c>
      <c r="H37" s="6">
        <f t="shared" si="2"/>
        <v>-11.409395973154362</v>
      </c>
    </row>
    <row r="38" spans="2:8" ht="15" x14ac:dyDescent="0.25">
      <c r="B38" s="582" t="s">
        <v>34</v>
      </c>
      <c r="C38" s="579">
        <v>176</v>
      </c>
      <c r="D38" s="596">
        <f>SUM(C38)/C18*100</f>
        <v>2.8847729880347486</v>
      </c>
      <c r="E38" s="580">
        <v>214</v>
      </c>
      <c r="F38" s="593">
        <f>SUM(E38)/E18*100</f>
        <v>3.5232136977280213</v>
      </c>
      <c r="G38" s="134">
        <f t="shared" si="1"/>
        <v>38</v>
      </c>
      <c r="H38" s="581">
        <f t="shared" si="2"/>
        <v>21.59090909090909</v>
      </c>
    </row>
    <row r="39" spans="2:8" ht="15" x14ac:dyDescent="0.25">
      <c r="B39" s="18" t="s">
        <v>35</v>
      </c>
      <c r="C39" s="135">
        <v>167</v>
      </c>
      <c r="D39" s="16">
        <f>SUM(C39)/C18*100</f>
        <v>2.7372561875102441</v>
      </c>
      <c r="E39" s="26">
        <v>118</v>
      </c>
      <c r="F39" s="592">
        <f>SUM(E39)/E18*100</f>
        <v>1.9427066183733948</v>
      </c>
      <c r="G39" s="5">
        <f t="shared" si="1"/>
        <v>-49</v>
      </c>
      <c r="H39" s="6">
        <f t="shared" si="2"/>
        <v>-29.341317365269461</v>
      </c>
    </row>
    <row r="40" spans="2:8" ht="15" x14ac:dyDescent="0.25">
      <c r="B40" s="582" t="s">
        <v>36</v>
      </c>
      <c r="C40" s="579">
        <v>118</v>
      </c>
      <c r="D40" s="596">
        <f>SUM(C40)/C18*100</f>
        <v>1.9341091624323883</v>
      </c>
      <c r="E40" s="580">
        <v>70</v>
      </c>
      <c r="F40" s="593">
        <f>SUM(E40)/E18*100</f>
        <v>1.1524530786960816</v>
      </c>
      <c r="G40" s="134">
        <f t="shared" si="1"/>
        <v>-48</v>
      </c>
      <c r="H40" s="581">
        <f t="shared" si="2"/>
        <v>-40.677966101694921</v>
      </c>
    </row>
    <row r="41" spans="2:8" ht="15" x14ac:dyDescent="0.25">
      <c r="B41" s="18" t="s">
        <v>37</v>
      </c>
      <c r="C41" s="135">
        <v>150</v>
      </c>
      <c r="D41" s="16">
        <f>SUM(C41)/C18*100</f>
        <v>2.4586133420750698</v>
      </c>
      <c r="E41" s="26">
        <v>179</v>
      </c>
      <c r="F41" s="592">
        <f>SUM(E41)/E18*100</f>
        <v>2.9469871583799803</v>
      </c>
      <c r="G41" s="5">
        <f t="shared" si="1"/>
        <v>29</v>
      </c>
      <c r="H41" s="6">
        <f t="shared" si="2"/>
        <v>19.333333333333332</v>
      </c>
    </row>
    <row r="42" spans="2:8" ht="15" x14ac:dyDescent="0.25">
      <c r="B42" s="582" t="s">
        <v>38</v>
      </c>
      <c r="C42" s="579">
        <v>307</v>
      </c>
      <c r="D42" s="596">
        <f>SUM(C42)/C18*100</f>
        <v>5.0319619734469763</v>
      </c>
      <c r="E42" s="580">
        <v>354</v>
      </c>
      <c r="F42" s="593">
        <f>SUM(E42)/E18*100</f>
        <v>5.8281198551201845</v>
      </c>
      <c r="G42" s="134">
        <f t="shared" si="1"/>
        <v>47</v>
      </c>
      <c r="H42" s="581">
        <f t="shared" si="2"/>
        <v>15.309446254071663</v>
      </c>
    </row>
    <row r="43" spans="2:8" ht="15.75" thickBot="1" x14ac:dyDescent="0.3">
      <c r="B43" s="19" t="s">
        <v>39</v>
      </c>
      <c r="C43" s="153">
        <v>102</v>
      </c>
      <c r="D43" s="23">
        <f>SUM(C43)/C18*100</f>
        <v>1.6718570726110473</v>
      </c>
      <c r="E43" s="27">
        <v>93</v>
      </c>
      <c r="F43" s="594">
        <f>SUM(E43)/E18*100</f>
        <v>1.5311162331247943</v>
      </c>
      <c r="G43" s="7">
        <f t="shared" si="1"/>
        <v>-9</v>
      </c>
      <c r="H43" s="8">
        <f t="shared" si="2"/>
        <v>-8.8235294117647065</v>
      </c>
    </row>
  </sheetData>
  <mergeCells count="7">
    <mergeCell ref="B14:H14"/>
    <mergeCell ref="G15:H15"/>
    <mergeCell ref="G5:H5"/>
    <mergeCell ref="B5:B6"/>
    <mergeCell ref="E5:F5"/>
    <mergeCell ref="B10:H10"/>
    <mergeCell ref="C5:D5"/>
  </mergeCells>
  <printOptions horizontalCentered="1"/>
  <pageMargins left="0" right="0" top="1.3779527559055118" bottom="0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L34"/>
  <sheetViews>
    <sheetView zoomScale="90" zoomScaleNormal="90" workbookViewId="0">
      <selection activeCell="B1" sqref="B1"/>
    </sheetView>
  </sheetViews>
  <sheetFormatPr defaultRowHeight="15" x14ac:dyDescent="0.25"/>
  <cols>
    <col min="1" max="1" width="2.28515625" style="9" customWidth="1"/>
    <col min="2" max="2" width="22.5703125" style="9" customWidth="1"/>
    <col min="3" max="7" width="10.7109375" style="82" customWidth="1"/>
    <col min="8" max="8" width="10.7109375" style="44" customWidth="1"/>
    <col min="9" max="9" width="10.7109375" style="82" customWidth="1"/>
    <col min="10" max="10" width="9" style="82" customWidth="1"/>
    <col min="11" max="11" width="10.5703125" style="82" customWidth="1"/>
    <col min="12" max="12" width="10" style="82" customWidth="1"/>
    <col min="13" max="16384" width="9.140625" style="9"/>
  </cols>
  <sheetData>
    <row r="2" spans="2:12" x14ac:dyDescent="0.25">
      <c r="B2" s="9" t="s">
        <v>294</v>
      </c>
    </row>
    <row r="3" spans="2:12" x14ac:dyDescent="0.25">
      <c r="B3" s="9" t="s">
        <v>143</v>
      </c>
    </row>
    <row r="4" spans="2:12" ht="13.5" customHeight="1" thickBot="1" x14ac:dyDescent="0.3"/>
    <row r="5" spans="2:12" ht="30" customHeight="1" thickBot="1" x14ac:dyDescent="0.3">
      <c r="B5" s="719" t="s">
        <v>179</v>
      </c>
      <c r="C5" s="742"/>
      <c r="D5" s="742"/>
      <c r="E5" s="742"/>
      <c r="F5" s="742"/>
      <c r="G5" s="742"/>
      <c r="H5" s="742"/>
      <c r="I5" s="742"/>
      <c r="J5" s="742"/>
      <c r="K5" s="742"/>
      <c r="L5" s="743"/>
    </row>
    <row r="6" spans="2:12" x14ac:dyDescent="0.25">
      <c r="B6" s="720"/>
      <c r="C6" s="744" t="s">
        <v>305</v>
      </c>
      <c r="D6" s="745"/>
      <c r="E6" s="746"/>
      <c r="F6" s="744" t="s">
        <v>306</v>
      </c>
      <c r="G6" s="745"/>
      <c r="H6" s="746"/>
      <c r="I6" s="744" t="s">
        <v>101</v>
      </c>
      <c r="J6" s="745"/>
      <c r="K6" s="745"/>
      <c r="L6" s="746"/>
    </row>
    <row r="7" spans="2:12" ht="30" customHeight="1" x14ac:dyDescent="0.25">
      <c r="B7" s="720"/>
      <c r="C7" s="749" t="s">
        <v>2</v>
      </c>
      <c r="D7" s="747" t="s">
        <v>80</v>
      </c>
      <c r="E7" s="748"/>
      <c r="F7" s="749" t="s">
        <v>2</v>
      </c>
      <c r="G7" s="747" t="s">
        <v>80</v>
      </c>
      <c r="H7" s="748"/>
      <c r="I7" s="751" t="s">
        <v>2</v>
      </c>
      <c r="J7" s="752"/>
      <c r="K7" s="747" t="s">
        <v>80</v>
      </c>
      <c r="L7" s="748"/>
    </row>
    <row r="8" spans="2:12" ht="21" customHeight="1" thickBot="1" x14ac:dyDescent="0.3">
      <c r="B8" s="721"/>
      <c r="C8" s="750"/>
      <c r="D8" s="461" t="s">
        <v>111</v>
      </c>
      <c r="E8" s="462" t="s">
        <v>145</v>
      </c>
      <c r="F8" s="750"/>
      <c r="G8" s="65" t="s">
        <v>111</v>
      </c>
      <c r="H8" s="66" t="s">
        <v>145</v>
      </c>
      <c r="I8" s="208" t="s">
        <v>111</v>
      </c>
      <c r="J8" s="83" t="s">
        <v>145</v>
      </c>
      <c r="K8" s="56" t="s">
        <v>111</v>
      </c>
      <c r="L8" s="55" t="s">
        <v>145</v>
      </c>
    </row>
    <row r="9" spans="2:12" ht="19.5" customHeight="1" x14ac:dyDescent="0.25">
      <c r="B9" s="54" t="s">
        <v>14</v>
      </c>
      <c r="C9" s="192">
        <f>SUM(C10:C34)</f>
        <v>88825</v>
      </c>
      <c r="D9" s="134">
        <f>SUM(D10:D34)</f>
        <v>42108</v>
      </c>
      <c r="E9" s="222">
        <f t="shared" ref="E9:E34" si="0">D9/C9*100</f>
        <v>47.405572755417957</v>
      </c>
      <c r="F9" s="192">
        <f>SUM(F10:F34)</f>
        <v>87000</v>
      </c>
      <c r="G9" s="134">
        <f>SUM(G10:G34)</f>
        <v>44715</v>
      </c>
      <c r="H9" s="222">
        <f t="shared" ref="H9:H34" si="1">G9/F9*100</f>
        <v>51.396551724137929</v>
      </c>
      <c r="I9" s="192">
        <f>SUM(F9)-C9</f>
        <v>-1825</v>
      </c>
      <c r="J9" s="223">
        <f t="shared" ref="J9:J14" si="2">SUM(I9)/C9*100</f>
        <v>-2.0546017450042218</v>
      </c>
      <c r="K9" s="224">
        <f>SUM(G9)-D9</f>
        <v>2607</v>
      </c>
      <c r="L9" s="225">
        <f>SUM(K9)/D9*100</f>
        <v>6.1912225705329149</v>
      </c>
    </row>
    <row r="10" spans="2:12" ht="15" customHeight="1" x14ac:dyDescent="0.25">
      <c r="B10" s="12" t="s">
        <v>15</v>
      </c>
      <c r="C10" s="135">
        <v>1182</v>
      </c>
      <c r="D10" s="5">
        <v>656</v>
      </c>
      <c r="E10" s="226">
        <f t="shared" si="0"/>
        <v>55.499153976311334</v>
      </c>
      <c r="F10" s="135">
        <v>1234</v>
      </c>
      <c r="G10" s="5">
        <v>632</v>
      </c>
      <c r="H10" s="226">
        <f t="shared" si="1"/>
        <v>51.215559157212319</v>
      </c>
      <c r="I10" s="135">
        <f t="shared" ref="I10:I33" si="3">SUM(F10)-C10</f>
        <v>52</v>
      </c>
      <c r="J10" s="227">
        <f t="shared" si="2"/>
        <v>4.3993231810490698</v>
      </c>
      <c r="K10" s="5">
        <f>SUM(G10)-D10</f>
        <v>-24</v>
      </c>
      <c r="L10" s="6">
        <f t="shared" ref="L10:L33" si="4">SUM(K10)/D10*100</f>
        <v>-3.6585365853658534</v>
      </c>
    </row>
    <row r="11" spans="2:12" ht="15" customHeight="1" x14ac:dyDescent="0.25">
      <c r="B11" s="199" t="s">
        <v>16</v>
      </c>
      <c r="C11" s="193">
        <v>3579</v>
      </c>
      <c r="D11" s="196">
        <v>1829</v>
      </c>
      <c r="E11" s="240">
        <f t="shared" si="0"/>
        <v>51.10366024029058</v>
      </c>
      <c r="F11" s="193">
        <v>3358</v>
      </c>
      <c r="G11" s="196">
        <v>1832</v>
      </c>
      <c r="H11" s="240">
        <f t="shared" si="1"/>
        <v>54.556283502084582</v>
      </c>
      <c r="I11" s="193">
        <f t="shared" si="3"/>
        <v>-221</v>
      </c>
      <c r="J11" s="241">
        <f t="shared" si="2"/>
        <v>-6.1749091925118753</v>
      </c>
      <c r="K11" s="196">
        <f>SUM(G11)-D11</f>
        <v>3</v>
      </c>
      <c r="L11" s="198">
        <f t="shared" si="4"/>
        <v>0.16402405686167304</v>
      </c>
    </row>
    <row r="12" spans="2:12" x14ac:dyDescent="0.25">
      <c r="B12" s="12" t="s">
        <v>17</v>
      </c>
      <c r="C12" s="135">
        <v>5075</v>
      </c>
      <c r="D12" s="5">
        <v>2518</v>
      </c>
      <c r="E12" s="226">
        <f t="shared" si="0"/>
        <v>49.615763546798028</v>
      </c>
      <c r="F12" s="135">
        <v>4774</v>
      </c>
      <c r="G12" s="5">
        <v>2533</v>
      </c>
      <c r="H12" s="226">
        <f t="shared" si="1"/>
        <v>53.058232090490151</v>
      </c>
      <c r="I12" s="135">
        <f t="shared" si="3"/>
        <v>-301</v>
      </c>
      <c r="J12" s="227">
        <f t="shared" si="2"/>
        <v>-5.931034482758621</v>
      </c>
      <c r="K12" s="5">
        <f>SUM(G12)-D12</f>
        <v>15</v>
      </c>
      <c r="L12" s="6">
        <f t="shared" si="4"/>
        <v>0.59571088165210484</v>
      </c>
    </row>
    <row r="13" spans="2:12" ht="13.5" customHeight="1" x14ac:dyDescent="0.25">
      <c r="B13" s="199" t="s">
        <v>18</v>
      </c>
      <c r="C13" s="193">
        <v>5117</v>
      </c>
      <c r="D13" s="196">
        <v>2317</v>
      </c>
      <c r="E13" s="240">
        <f t="shared" si="0"/>
        <v>45.280437756497946</v>
      </c>
      <c r="F13" s="193">
        <v>5506</v>
      </c>
      <c r="G13" s="196">
        <v>2984</v>
      </c>
      <c r="H13" s="240">
        <f t="shared" si="1"/>
        <v>54.195423174718492</v>
      </c>
      <c r="I13" s="193">
        <f t="shared" si="3"/>
        <v>389</v>
      </c>
      <c r="J13" s="241">
        <f t="shared" si="2"/>
        <v>7.6021106116865358</v>
      </c>
      <c r="K13" s="196">
        <f t="shared" ref="K13:K33" si="5">SUM(G13)-D13</f>
        <v>667</v>
      </c>
      <c r="L13" s="198">
        <f>SUM(K13)/D13*100</f>
        <v>28.787224859732412</v>
      </c>
    </row>
    <row r="14" spans="2:12" x14ac:dyDescent="0.25">
      <c r="B14" s="12" t="s">
        <v>19</v>
      </c>
      <c r="C14" s="135">
        <v>5424</v>
      </c>
      <c r="D14" s="5">
        <v>2323</v>
      </c>
      <c r="E14" s="226">
        <f t="shared" si="0"/>
        <v>42.828171091445427</v>
      </c>
      <c r="F14" s="135">
        <v>5195</v>
      </c>
      <c r="G14" s="5">
        <v>2428</v>
      </c>
      <c r="H14" s="226">
        <f t="shared" si="1"/>
        <v>46.737247353224255</v>
      </c>
      <c r="I14" s="135">
        <f t="shared" si="3"/>
        <v>-229</v>
      </c>
      <c r="J14" s="227">
        <f t="shared" si="2"/>
        <v>-4.2219764011799406</v>
      </c>
      <c r="K14" s="5">
        <f t="shared" si="5"/>
        <v>105</v>
      </c>
      <c r="L14" s="6">
        <f t="shared" si="4"/>
        <v>4.5200172191132157</v>
      </c>
    </row>
    <row r="15" spans="2:12" ht="17.25" customHeight="1" x14ac:dyDescent="0.25">
      <c r="B15" s="199" t="s">
        <v>20</v>
      </c>
      <c r="C15" s="193">
        <v>2738</v>
      </c>
      <c r="D15" s="196">
        <v>1172</v>
      </c>
      <c r="E15" s="240">
        <f t="shared" si="0"/>
        <v>42.804967129291455</v>
      </c>
      <c r="F15" s="193">
        <v>2684</v>
      </c>
      <c r="G15" s="196">
        <v>1224</v>
      </c>
      <c r="H15" s="240">
        <f t="shared" si="1"/>
        <v>45.603576751117735</v>
      </c>
      <c r="I15" s="193">
        <f t="shared" si="3"/>
        <v>-54</v>
      </c>
      <c r="J15" s="241">
        <f>SUM(I15)/C15*100</f>
        <v>-1.9722425127830532</v>
      </c>
      <c r="K15" s="196">
        <f t="shared" si="5"/>
        <v>52</v>
      </c>
      <c r="L15" s="198">
        <f t="shared" si="4"/>
        <v>4.4368600682593859</v>
      </c>
    </row>
    <row r="16" spans="2:12" ht="17.25" customHeight="1" x14ac:dyDescent="0.25">
      <c r="B16" s="12" t="s">
        <v>21</v>
      </c>
      <c r="C16" s="135">
        <v>4407</v>
      </c>
      <c r="D16" s="5">
        <v>2322</v>
      </c>
      <c r="E16" s="226">
        <f t="shared" si="0"/>
        <v>52.688904016337645</v>
      </c>
      <c r="F16" s="135">
        <v>4154</v>
      </c>
      <c r="G16" s="5">
        <v>2068</v>
      </c>
      <c r="H16" s="226">
        <f t="shared" si="1"/>
        <v>49.783341357727487</v>
      </c>
      <c r="I16" s="135">
        <f>SUM(F16)-C16</f>
        <v>-253</v>
      </c>
      <c r="J16" s="227">
        <f>SUM(I16)/C16*100</f>
        <v>-5.7408668028137049</v>
      </c>
      <c r="K16" s="5">
        <f>SUM(G16)-D16</f>
        <v>-254</v>
      </c>
      <c r="L16" s="6">
        <f>SUM(K16)/D16*100</f>
        <v>-10.938845822566753</v>
      </c>
    </row>
    <row r="17" spans="2:12" x14ac:dyDescent="0.25">
      <c r="B17" s="199" t="s">
        <v>22</v>
      </c>
      <c r="C17" s="193">
        <v>1732</v>
      </c>
      <c r="D17" s="196">
        <v>1030</v>
      </c>
      <c r="E17" s="240">
        <f t="shared" si="0"/>
        <v>59.468822170900694</v>
      </c>
      <c r="F17" s="193">
        <v>1652</v>
      </c>
      <c r="G17" s="196">
        <v>986</v>
      </c>
      <c r="H17" s="240">
        <f t="shared" si="1"/>
        <v>59.685230024213077</v>
      </c>
      <c r="I17" s="193">
        <f t="shared" si="3"/>
        <v>-80</v>
      </c>
      <c r="J17" s="241">
        <f t="shared" ref="J17:J33" si="6">SUM(I17)/C17*100</f>
        <v>-4.6189376443418011</v>
      </c>
      <c r="K17" s="196">
        <f t="shared" si="5"/>
        <v>-44</v>
      </c>
      <c r="L17" s="198">
        <f t="shared" si="4"/>
        <v>-4.2718446601941746</v>
      </c>
    </row>
    <row r="18" spans="2:12" x14ac:dyDescent="0.25">
      <c r="B18" s="12" t="s">
        <v>23</v>
      </c>
      <c r="C18" s="135">
        <v>3368</v>
      </c>
      <c r="D18" s="5">
        <v>1581</v>
      </c>
      <c r="E18" s="226">
        <f t="shared" si="0"/>
        <v>46.941805225653205</v>
      </c>
      <c r="F18" s="135">
        <v>3407</v>
      </c>
      <c r="G18" s="5">
        <v>1465</v>
      </c>
      <c r="H18" s="226">
        <f t="shared" si="1"/>
        <v>42.999706486645145</v>
      </c>
      <c r="I18" s="135">
        <f t="shared" si="3"/>
        <v>39</v>
      </c>
      <c r="J18" s="227">
        <f t="shared" si="6"/>
        <v>1.1579572446555819</v>
      </c>
      <c r="K18" s="5">
        <f t="shared" si="5"/>
        <v>-116</v>
      </c>
      <c r="L18" s="6">
        <f t="shared" si="4"/>
        <v>-7.3371283997469945</v>
      </c>
    </row>
    <row r="19" spans="2:12" ht="14.25" customHeight="1" x14ac:dyDescent="0.25">
      <c r="B19" s="199" t="s">
        <v>24</v>
      </c>
      <c r="C19" s="193">
        <v>3162</v>
      </c>
      <c r="D19" s="196">
        <v>1456</v>
      </c>
      <c r="E19" s="240">
        <f t="shared" si="0"/>
        <v>46.046805819101834</v>
      </c>
      <c r="F19" s="193">
        <v>2967</v>
      </c>
      <c r="G19" s="196">
        <v>1492</v>
      </c>
      <c r="H19" s="240">
        <f t="shared" si="1"/>
        <v>50.286484664644426</v>
      </c>
      <c r="I19" s="193">
        <f t="shared" si="3"/>
        <v>-195</v>
      </c>
      <c r="J19" s="241">
        <f t="shared" si="6"/>
        <v>-6.1669829222011385</v>
      </c>
      <c r="K19" s="196">
        <f t="shared" si="5"/>
        <v>36</v>
      </c>
      <c r="L19" s="198">
        <f t="shared" si="4"/>
        <v>2.4725274725274726</v>
      </c>
    </row>
    <row r="20" spans="2:12" x14ac:dyDescent="0.25">
      <c r="B20" s="12" t="s">
        <v>25</v>
      </c>
      <c r="C20" s="135">
        <v>4229</v>
      </c>
      <c r="D20" s="5">
        <v>1937</v>
      </c>
      <c r="E20" s="226">
        <f t="shared" si="0"/>
        <v>45.802790257744149</v>
      </c>
      <c r="F20" s="135">
        <v>3754</v>
      </c>
      <c r="G20" s="5">
        <v>1964</v>
      </c>
      <c r="H20" s="226">
        <f t="shared" si="1"/>
        <v>52.317527970165159</v>
      </c>
      <c r="I20" s="135">
        <f t="shared" si="3"/>
        <v>-475</v>
      </c>
      <c r="J20" s="227">
        <f t="shared" si="6"/>
        <v>-11.231969732797351</v>
      </c>
      <c r="K20" s="5">
        <f t="shared" si="5"/>
        <v>27</v>
      </c>
      <c r="L20" s="6">
        <f t="shared" si="4"/>
        <v>1.3939081053175013</v>
      </c>
    </row>
    <row r="21" spans="2:12" x14ac:dyDescent="0.25">
      <c r="B21" s="199" t="s">
        <v>26</v>
      </c>
      <c r="C21" s="193">
        <v>4844</v>
      </c>
      <c r="D21" s="196">
        <v>2656</v>
      </c>
      <c r="E21" s="240">
        <f t="shared" si="0"/>
        <v>54.830718414533443</v>
      </c>
      <c r="F21" s="193">
        <v>5734</v>
      </c>
      <c r="G21" s="196">
        <v>3103</v>
      </c>
      <c r="H21" s="240">
        <f t="shared" si="1"/>
        <v>54.115800488315315</v>
      </c>
      <c r="I21" s="193">
        <f t="shared" si="3"/>
        <v>890</v>
      </c>
      <c r="J21" s="241">
        <f t="shared" si="6"/>
        <v>18.37324525185797</v>
      </c>
      <c r="K21" s="196">
        <f t="shared" si="5"/>
        <v>447</v>
      </c>
      <c r="L21" s="198">
        <f t="shared" si="4"/>
        <v>16.829819277108435</v>
      </c>
    </row>
    <row r="22" spans="2:12" x14ac:dyDescent="0.25">
      <c r="B22" s="12" t="s">
        <v>27</v>
      </c>
      <c r="C22" s="135">
        <v>3486</v>
      </c>
      <c r="D22" s="5">
        <v>1325</v>
      </c>
      <c r="E22" s="226">
        <f t="shared" si="0"/>
        <v>38.009179575444634</v>
      </c>
      <c r="F22" s="135">
        <v>3557</v>
      </c>
      <c r="G22" s="5">
        <v>1736</v>
      </c>
      <c r="H22" s="226">
        <f t="shared" si="1"/>
        <v>48.80517289850998</v>
      </c>
      <c r="I22" s="135">
        <f t="shared" si="3"/>
        <v>71</v>
      </c>
      <c r="J22" s="227">
        <f t="shared" si="6"/>
        <v>2.0367183017785426</v>
      </c>
      <c r="K22" s="5">
        <f t="shared" si="5"/>
        <v>411</v>
      </c>
      <c r="L22" s="6">
        <f t="shared" si="4"/>
        <v>31.018867924528305</v>
      </c>
    </row>
    <row r="23" spans="2:12" x14ac:dyDescent="0.25">
      <c r="B23" s="205" t="s">
        <v>28</v>
      </c>
      <c r="C23" s="193">
        <v>3124</v>
      </c>
      <c r="D23" s="196">
        <v>1219</v>
      </c>
      <c r="E23" s="240">
        <f t="shared" si="0"/>
        <v>39.020486555697822</v>
      </c>
      <c r="F23" s="193">
        <v>2952</v>
      </c>
      <c r="G23" s="196">
        <v>1381</v>
      </c>
      <c r="H23" s="240">
        <f t="shared" si="1"/>
        <v>46.781842818428181</v>
      </c>
      <c r="I23" s="193">
        <f t="shared" si="3"/>
        <v>-172</v>
      </c>
      <c r="J23" s="241">
        <f t="shared" si="6"/>
        <v>-5.5057618437900127</v>
      </c>
      <c r="K23" s="196">
        <f t="shared" si="5"/>
        <v>162</v>
      </c>
      <c r="L23" s="198">
        <f t="shared" si="4"/>
        <v>13.289581624282199</v>
      </c>
    </row>
    <row r="24" spans="2:12" x14ac:dyDescent="0.25">
      <c r="B24" s="18" t="s">
        <v>29</v>
      </c>
      <c r="C24" s="135">
        <v>4370</v>
      </c>
      <c r="D24" s="5">
        <v>1802</v>
      </c>
      <c r="E24" s="226">
        <f t="shared" si="0"/>
        <v>41.235697940503435</v>
      </c>
      <c r="F24" s="135">
        <v>4066</v>
      </c>
      <c r="G24" s="5">
        <v>1972</v>
      </c>
      <c r="H24" s="226">
        <f t="shared" si="1"/>
        <v>48.499754058042306</v>
      </c>
      <c r="I24" s="135">
        <f t="shared" si="3"/>
        <v>-304</v>
      </c>
      <c r="J24" s="227">
        <f t="shared" si="6"/>
        <v>-6.9565217391304346</v>
      </c>
      <c r="K24" s="5">
        <f t="shared" si="5"/>
        <v>170</v>
      </c>
      <c r="L24" s="6">
        <f t="shared" si="4"/>
        <v>9.433962264150944</v>
      </c>
    </row>
    <row r="25" spans="2:12" x14ac:dyDescent="0.25">
      <c r="B25" s="205" t="s">
        <v>30</v>
      </c>
      <c r="C25" s="193">
        <v>3609</v>
      </c>
      <c r="D25" s="196">
        <v>1618</v>
      </c>
      <c r="E25" s="240">
        <f t="shared" si="0"/>
        <v>44.832363535605431</v>
      </c>
      <c r="F25" s="193">
        <v>3496</v>
      </c>
      <c r="G25" s="196">
        <v>1906</v>
      </c>
      <c r="H25" s="240">
        <f t="shared" si="1"/>
        <v>54.519450800915337</v>
      </c>
      <c r="I25" s="193">
        <f t="shared" si="3"/>
        <v>-113</v>
      </c>
      <c r="J25" s="241">
        <f t="shared" si="6"/>
        <v>-3.1310612357993906</v>
      </c>
      <c r="K25" s="196">
        <f>SUM(G25)-D25</f>
        <v>288</v>
      </c>
      <c r="L25" s="198">
        <f t="shared" si="4"/>
        <v>17.799752781211371</v>
      </c>
    </row>
    <row r="26" spans="2:12" x14ac:dyDescent="0.25">
      <c r="B26" s="18" t="s">
        <v>31</v>
      </c>
      <c r="C26" s="135">
        <v>5118</v>
      </c>
      <c r="D26" s="5">
        <v>2894</v>
      </c>
      <c r="E26" s="226">
        <f t="shared" si="0"/>
        <v>56.545525595935906</v>
      </c>
      <c r="F26" s="135">
        <v>5409</v>
      </c>
      <c r="G26" s="5">
        <v>2929</v>
      </c>
      <c r="H26" s="226">
        <f t="shared" si="1"/>
        <v>54.150489924200407</v>
      </c>
      <c r="I26" s="135">
        <f t="shared" si="3"/>
        <v>291</v>
      </c>
      <c r="J26" s="227">
        <f t="shared" si="6"/>
        <v>5.6858147713950764</v>
      </c>
      <c r="K26" s="5">
        <f t="shared" si="5"/>
        <v>35</v>
      </c>
      <c r="L26" s="6">
        <f t="shared" si="4"/>
        <v>1.2093987560469939</v>
      </c>
    </row>
    <row r="27" spans="2:12" x14ac:dyDescent="0.25">
      <c r="B27" s="205" t="s">
        <v>32</v>
      </c>
      <c r="C27" s="193">
        <v>4076</v>
      </c>
      <c r="D27" s="196">
        <v>1852</v>
      </c>
      <c r="E27" s="240">
        <f t="shared" si="0"/>
        <v>45.436702649656524</v>
      </c>
      <c r="F27" s="193">
        <v>3494</v>
      </c>
      <c r="G27" s="196">
        <v>1802</v>
      </c>
      <c r="H27" s="240">
        <f t="shared" si="1"/>
        <v>51.574127074985689</v>
      </c>
      <c r="I27" s="193">
        <f t="shared" si="3"/>
        <v>-582</v>
      </c>
      <c r="J27" s="241">
        <f t="shared" si="6"/>
        <v>-14.278704612365065</v>
      </c>
      <c r="K27" s="196">
        <f t="shared" si="5"/>
        <v>-50</v>
      </c>
      <c r="L27" s="198">
        <f t="shared" si="4"/>
        <v>-2.6997840172786178</v>
      </c>
    </row>
    <row r="28" spans="2:12" x14ac:dyDescent="0.25">
      <c r="B28" s="18" t="s">
        <v>33</v>
      </c>
      <c r="C28" s="135">
        <v>4160</v>
      </c>
      <c r="D28" s="5">
        <v>1803</v>
      </c>
      <c r="E28" s="226">
        <f t="shared" si="0"/>
        <v>43.341346153846153</v>
      </c>
      <c r="F28" s="135">
        <v>3807</v>
      </c>
      <c r="G28" s="5">
        <v>1845</v>
      </c>
      <c r="H28" s="226">
        <f t="shared" si="1"/>
        <v>48.463356973995268</v>
      </c>
      <c r="I28" s="135">
        <f t="shared" si="3"/>
        <v>-353</v>
      </c>
      <c r="J28" s="227">
        <f t="shared" si="6"/>
        <v>-8.4855769230769234</v>
      </c>
      <c r="K28" s="5">
        <f t="shared" si="5"/>
        <v>42</v>
      </c>
      <c r="L28" s="6">
        <f>SUM(K28)/D28*100</f>
        <v>2.3294509151414311</v>
      </c>
    </row>
    <row r="29" spans="2:12" x14ac:dyDescent="0.25">
      <c r="B29" s="205" t="s">
        <v>34</v>
      </c>
      <c r="C29" s="193">
        <v>3269</v>
      </c>
      <c r="D29" s="196">
        <v>1533</v>
      </c>
      <c r="E29" s="240">
        <f t="shared" si="0"/>
        <v>46.895074946466806</v>
      </c>
      <c r="F29" s="193">
        <v>3131</v>
      </c>
      <c r="G29" s="196">
        <v>1628</v>
      </c>
      <c r="H29" s="240">
        <f t="shared" si="1"/>
        <v>51.99616735867135</v>
      </c>
      <c r="I29" s="193">
        <f t="shared" si="3"/>
        <v>-138</v>
      </c>
      <c r="J29" s="241">
        <f t="shared" si="6"/>
        <v>-4.2214744570204958</v>
      </c>
      <c r="K29" s="196">
        <f t="shared" si="5"/>
        <v>95</v>
      </c>
      <c r="L29" s="198">
        <f t="shared" si="4"/>
        <v>6.1969993476842786</v>
      </c>
    </row>
    <row r="30" spans="2:12" x14ac:dyDescent="0.25">
      <c r="B30" s="18" t="s">
        <v>35</v>
      </c>
      <c r="C30" s="135">
        <v>2165</v>
      </c>
      <c r="D30" s="5">
        <v>1208</v>
      </c>
      <c r="E30" s="226">
        <f t="shared" si="0"/>
        <v>55.796766743648959</v>
      </c>
      <c r="F30" s="135">
        <v>2090</v>
      </c>
      <c r="G30" s="5">
        <v>1231</v>
      </c>
      <c r="H30" s="226">
        <f t="shared" si="1"/>
        <v>58.899521531100476</v>
      </c>
      <c r="I30" s="135">
        <f t="shared" si="3"/>
        <v>-75</v>
      </c>
      <c r="J30" s="227">
        <f t="shared" si="6"/>
        <v>-3.4642032332563506</v>
      </c>
      <c r="K30" s="5">
        <f>SUM(G30)-D30</f>
        <v>23</v>
      </c>
      <c r="L30" s="6">
        <f t="shared" si="4"/>
        <v>1.9039735099337749</v>
      </c>
    </row>
    <row r="31" spans="2:12" x14ac:dyDescent="0.25">
      <c r="B31" s="205" t="s">
        <v>36</v>
      </c>
      <c r="C31" s="193">
        <v>1513</v>
      </c>
      <c r="D31" s="196">
        <v>734</v>
      </c>
      <c r="E31" s="240">
        <f t="shared" si="0"/>
        <v>48.512888301387967</v>
      </c>
      <c r="F31" s="193">
        <v>1558</v>
      </c>
      <c r="G31" s="196">
        <v>676</v>
      </c>
      <c r="H31" s="240">
        <f t="shared" si="1"/>
        <v>43.388960205391527</v>
      </c>
      <c r="I31" s="193">
        <f t="shared" si="3"/>
        <v>45</v>
      </c>
      <c r="J31" s="241">
        <f t="shared" si="6"/>
        <v>2.9742233972240584</v>
      </c>
      <c r="K31" s="196">
        <f t="shared" si="5"/>
        <v>-58</v>
      </c>
      <c r="L31" s="198">
        <f t="shared" si="4"/>
        <v>-7.9019073569482288</v>
      </c>
    </row>
    <row r="32" spans="2:12" x14ac:dyDescent="0.25">
      <c r="B32" s="18" t="s">
        <v>37</v>
      </c>
      <c r="C32" s="135">
        <v>2399</v>
      </c>
      <c r="D32" s="5">
        <v>919</v>
      </c>
      <c r="E32" s="226">
        <f t="shared" si="0"/>
        <v>38.307628178407668</v>
      </c>
      <c r="F32" s="135">
        <v>2238</v>
      </c>
      <c r="G32" s="5">
        <v>1099</v>
      </c>
      <c r="H32" s="226">
        <f t="shared" si="1"/>
        <v>49.106344950848971</v>
      </c>
      <c r="I32" s="135">
        <f t="shared" si="3"/>
        <v>-161</v>
      </c>
      <c r="J32" s="227">
        <f t="shared" si="6"/>
        <v>-6.7111296373488951</v>
      </c>
      <c r="K32" s="5">
        <f t="shared" si="5"/>
        <v>180</v>
      </c>
      <c r="L32" s="6">
        <f t="shared" si="4"/>
        <v>19.586507072905331</v>
      </c>
    </row>
    <row r="33" spans="2:12" x14ac:dyDescent="0.25">
      <c r="B33" s="205" t="s">
        <v>38</v>
      </c>
      <c r="C33" s="193">
        <v>4744</v>
      </c>
      <c r="D33" s="196">
        <v>2429</v>
      </c>
      <c r="E33" s="240">
        <f t="shared" si="0"/>
        <v>51.201517706576723</v>
      </c>
      <c r="F33" s="193">
        <v>4867</v>
      </c>
      <c r="G33" s="196">
        <v>2727</v>
      </c>
      <c r="H33" s="240">
        <f t="shared" si="1"/>
        <v>56.030408876104374</v>
      </c>
      <c r="I33" s="193">
        <f t="shared" si="3"/>
        <v>123</v>
      </c>
      <c r="J33" s="241">
        <f t="shared" si="6"/>
        <v>2.5927487352445193</v>
      </c>
      <c r="K33" s="196">
        <f t="shared" si="5"/>
        <v>298</v>
      </c>
      <c r="L33" s="198">
        <f t="shared" si="4"/>
        <v>12.268423219431865</v>
      </c>
    </row>
    <row r="34" spans="2:12" ht="15.75" thickBot="1" x14ac:dyDescent="0.3">
      <c r="B34" s="19" t="s">
        <v>39</v>
      </c>
      <c r="C34" s="153">
        <v>1935</v>
      </c>
      <c r="D34" s="7">
        <v>975</v>
      </c>
      <c r="E34" s="228">
        <f t="shared" si="0"/>
        <v>50.387596899224803</v>
      </c>
      <c r="F34" s="153">
        <v>1916</v>
      </c>
      <c r="G34" s="7">
        <v>1072</v>
      </c>
      <c r="H34" s="228">
        <f t="shared" si="1"/>
        <v>55.949895615866382</v>
      </c>
      <c r="I34" s="153">
        <f>SUM(F34)-C34</f>
        <v>-19</v>
      </c>
      <c r="J34" s="77">
        <f>SUM(I34)/C34*100</f>
        <v>-0.98191214470284227</v>
      </c>
      <c r="K34" s="7">
        <f>SUM(G34)-D34</f>
        <v>97</v>
      </c>
      <c r="L34" s="8">
        <f>SUM(K34)/D34*100</f>
        <v>9.9487179487179489</v>
      </c>
    </row>
  </sheetData>
  <mergeCells count="11">
    <mergeCell ref="B5:B8"/>
    <mergeCell ref="C5:L5"/>
    <mergeCell ref="F6:H6"/>
    <mergeCell ref="I6:L6"/>
    <mergeCell ref="K7:L7"/>
    <mergeCell ref="F7:F8"/>
    <mergeCell ref="G7:H7"/>
    <mergeCell ref="I7:J7"/>
    <mergeCell ref="C6:E6"/>
    <mergeCell ref="C7:C8"/>
    <mergeCell ref="D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2:H36"/>
  <sheetViews>
    <sheetView zoomScale="90" zoomScaleNormal="90" workbookViewId="0">
      <selection activeCell="B1" sqref="B1"/>
    </sheetView>
  </sheetViews>
  <sheetFormatPr defaultRowHeight="15" x14ac:dyDescent="0.25"/>
  <cols>
    <col min="1" max="1" width="4.7109375" style="9" customWidth="1"/>
    <col min="2" max="2" width="29.5703125" style="9" customWidth="1"/>
    <col min="3" max="4" width="13" style="9" customWidth="1"/>
    <col min="5" max="5" width="12.140625" style="9" customWidth="1"/>
    <col min="6" max="6" width="13" style="9" customWidth="1"/>
    <col min="7" max="7" width="15.140625" style="9" customWidth="1"/>
    <col min="8" max="8" width="14.42578125" style="9" customWidth="1"/>
    <col min="9" max="16384" width="9.140625" style="9"/>
  </cols>
  <sheetData>
    <row r="2" spans="2:8" x14ac:dyDescent="0.25">
      <c r="B2" s="9" t="s">
        <v>295</v>
      </c>
    </row>
    <row r="3" spans="2:8" x14ac:dyDescent="0.25">
      <c r="B3" s="9" t="s">
        <v>104</v>
      </c>
    </row>
    <row r="4" spans="2:8" ht="14.25" customHeight="1" thickBot="1" x14ac:dyDescent="0.3"/>
    <row r="5" spans="2:8" s="44" customFormat="1" ht="20.25" customHeight="1" x14ac:dyDescent="0.25">
      <c r="B5" s="756" t="s">
        <v>186</v>
      </c>
      <c r="C5" s="758" t="s">
        <v>315</v>
      </c>
      <c r="D5" s="758"/>
      <c r="E5" s="758" t="s">
        <v>316</v>
      </c>
      <c r="F5" s="758"/>
      <c r="G5" s="759" t="s">
        <v>144</v>
      </c>
      <c r="H5" s="760" t="s">
        <v>310</v>
      </c>
    </row>
    <row r="6" spans="2:8" s="44" customFormat="1" ht="23.25" customHeight="1" thickBot="1" x14ac:dyDescent="0.3">
      <c r="B6" s="757"/>
      <c r="C6" s="126" t="s">
        <v>2</v>
      </c>
      <c r="D6" s="126" t="s">
        <v>117</v>
      </c>
      <c r="E6" s="126" t="s">
        <v>2</v>
      </c>
      <c r="F6" s="126" t="s">
        <v>117</v>
      </c>
      <c r="G6" s="727"/>
      <c r="H6" s="718"/>
    </row>
    <row r="7" spans="2:8" x14ac:dyDescent="0.25">
      <c r="B7" s="138" t="s">
        <v>14</v>
      </c>
      <c r="C7" s="139">
        <f>SUM(C11:C35)</f>
        <v>14258</v>
      </c>
      <c r="D7" s="139">
        <f>SUM(D11:D35)</f>
        <v>6789</v>
      </c>
      <c r="E7" s="140">
        <f>SUM(E11:E35)</f>
        <v>12612</v>
      </c>
      <c r="F7" s="140">
        <f>SUM(F11:F35)</f>
        <v>6405</v>
      </c>
      <c r="G7" s="140">
        <f>SUM(E7-C7)</f>
        <v>-1646</v>
      </c>
      <c r="H7" s="211">
        <f>(E7-C7)*100/C7</f>
        <v>-11.54439612848927</v>
      </c>
    </row>
    <row r="8" spans="2:8" ht="19.5" customHeight="1" x14ac:dyDescent="0.25">
      <c r="B8" s="295" t="s">
        <v>167</v>
      </c>
      <c r="C8" s="287">
        <v>14246</v>
      </c>
      <c r="D8" s="287">
        <v>6784</v>
      </c>
      <c r="E8" s="288">
        <v>12597</v>
      </c>
      <c r="F8" s="288">
        <v>6394</v>
      </c>
      <c r="G8" s="288">
        <f>SUM(E8-C8)</f>
        <v>-1649</v>
      </c>
      <c r="H8" s="289">
        <f>(E8-C8)*100/C8</f>
        <v>-11.575178997613365</v>
      </c>
    </row>
    <row r="9" spans="2:8" ht="38.25" customHeight="1" thickBot="1" x14ac:dyDescent="0.3">
      <c r="B9" s="296" t="s">
        <v>313</v>
      </c>
      <c r="C9" s="145">
        <v>2871</v>
      </c>
      <c r="D9" s="145">
        <v>1295</v>
      </c>
      <c r="E9" s="146">
        <v>2004</v>
      </c>
      <c r="F9" s="146">
        <v>1032</v>
      </c>
      <c r="G9" s="146">
        <f>SUM(E9-C9)</f>
        <v>-867</v>
      </c>
      <c r="H9" s="212">
        <f>(E9-C9)*100/C9</f>
        <v>-30.19853709508882</v>
      </c>
    </row>
    <row r="10" spans="2:8" ht="26.25" customHeight="1" thickBot="1" x14ac:dyDescent="0.3">
      <c r="B10" s="753" t="s">
        <v>314</v>
      </c>
      <c r="C10" s="754"/>
      <c r="D10" s="754"/>
      <c r="E10" s="754"/>
      <c r="F10" s="754"/>
      <c r="G10" s="754"/>
      <c r="H10" s="755"/>
    </row>
    <row r="11" spans="2:8" ht="13.5" customHeight="1" x14ac:dyDescent="0.25">
      <c r="B11" s="10" t="s">
        <v>15</v>
      </c>
      <c r="C11" s="59">
        <v>260</v>
      </c>
      <c r="D11" s="59">
        <v>118</v>
      </c>
      <c r="E11" s="11">
        <v>203</v>
      </c>
      <c r="F11" s="11">
        <v>111</v>
      </c>
      <c r="G11" s="11">
        <f>SUM(E11-C11)</f>
        <v>-57</v>
      </c>
      <c r="H11" s="213">
        <f t="shared" ref="H11:H34" si="0">(E11-C11)*100/C11</f>
        <v>-21.923076923076923</v>
      </c>
    </row>
    <row r="12" spans="2:8" ht="12.75" customHeight="1" x14ac:dyDescent="0.25">
      <c r="B12" s="199" t="s">
        <v>16</v>
      </c>
      <c r="C12" s="290">
        <v>925</v>
      </c>
      <c r="D12" s="290">
        <v>398</v>
      </c>
      <c r="E12" s="201">
        <v>832</v>
      </c>
      <c r="F12" s="201">
        <v>401</v>
      </c>
      <c r="G12" s="201">
        <f>SUM(E12-C12)</f>
        <v>-93</v>
      </c>
      <c r="H12" s="291">
        <f t="shared" si="0"/>
        <v>-10.054054054054054</v>
      </c>
    </row>
    <row r="13" spans="2:8" x14ac:dyDescent="0.25">
      <c r="B13" s="12" t="s">
        <v>17</v>
      </c>
      <c r="C13" s="34">
        <v>720</v>
      </c>
      <c r="D13" s="34">
        <v>394</v>
      </c>
      <c r="E13" s="14">
        <v>562</v>
      </c>
      <c r="F13" s="14">
        <v>343</v>
      </c>
      <c r="G13" s="14">
        <f t="shared" ref="G13:G33" si="1">SUM(E13-C13)</f>
        <v>-158</v>
      </c>
      <c r="H13" s="214">
        <f t="shared" si="0"/>
        <v>-21.944444444444443</v>
      </c>
    </row>
    <row r="14" spans="2:8" x14ac:dyDescent="0.25">
      <c r="B14" s="199" t="s">
        <v>18</v>
      </c>
      <c r="C14" s="290">
        <v>742</v>
      </c>
      <c r="D14" s="290">
        <v>302</v>
      </c>
      <c r="E14" s="201">
        <v>759</v>
      </c>
      <c r="F14" s="201">
        <v>369</v>
      </c>
      <c r="G14" s="201">
        <f t="shared" si="1"/>
        <v>17</v>
      </c>
      <c r="H14" s="291">
        <f t="shared" si="0"/>
        <v>2.2911051212938007</v>
      </c>
    </row>
    <row r="15" spans="2:8" x14ac:dyDescent="0.25">
      <c r="B15" s="12" t="s">
        <v>19</v>
      </c>
      <c r="C15" s="34">
        <v>806</v>
      </c>
      <c r="D15" s="34">
        <v>334</v>
      </c>
      <c r="E15" s="14">
        <v>556</v>
      </c>
      <c r="F15" s="14">
        <v>259</v>
      </c>
      <c r="G15" s="14">
        <f t="shared" si="1"/>
        <v>-250</v>
      </c>
      <c r="H15" s="214">
        <f t="shared" si="0"/>
        <v>-31.017369727047146</v>
      </c>
    </row>
    <row r="16" spans="2:8" ht="13.5" customHeight="1" x14ac:dyDescent="0.25">
      <c r="B16" s="199" t="s">
        <v>20</v>
      </c>
      <c r="C16" s="290">
        <v>330</v>
      </c>
      <c r="D16" s="290">
        <v>143</v>
      </c>
      <c r="E16" s="201">
        <v>297</v>
      </c>
      <c r="F16" s="201">
        <v>134</v>
      </c>
      <c r="G16" s="201">
        <f>SUM(E16-C16)</f>
        <v>-33</v>
      </c>
      <c r="H16" s="291">
        <f t="shared" si="0"/>
        <v>-10</v>
      </c>
    </row>
    <row r="17" spans="2:8" x14ac:dyDescent="0.25">
      <c r="B17" s="12" t="s">
        <v>21</v>
      </c>
      <c r="C17" s="34">
        <v>700</v>
      </c>
      <c r="D17" s="34">
        <v>326</v>
      </c>
      <c r="E17" s="14">
        <v>528</v>
      </c>
      <c r="F17" s="14">
        <v>304</v>
      </c>
      <c r="G17" s="14">
        <f t="shared" si="1"/>
        <v>-172</v>
      </c>
      <c r="H17" s="214">
        <f t="shared" si="0"/>
        <v>-24.571428571428573</v>
      </c>
    </row>
    <row r="18" spans="2:8" x14ac:dyDescent="0.25">
      <c r="B18" s="199" t="s">
        <v>22</v>
      </c>
      <c r="C18" s="290">
        <v>319</v>
      </c>
      <c r="D18" s="290">
        <v>160</v>
      </c>
      <c r="E18" s="201">
        <v>314</v>
      </c>
      <c r="F18" s="201">
        <v>138</v>
      </c>
      <c r="G18" s="201">
        <f t="shared" si="1"/>
        <v>-5</v>
      </c>
      <c r="H18" s="291">
        <f t="shared" si="0"/>
        <v>-1.567398119122257</v>
      </c>
    </row>
    <row r="19" spans="2:8" x14ac:dyDescent="0.25">
      <c r="B19" s="12" t="s">
        <v>23</v>
      </c>
      <c r="C19" s="34">
        <v>422</v>
      </c>
      <c r="D19" s="34">
        <v>187</v>
      </c>
      <c r="E19" s="14">
        <v>524</v>
      </c>
      <c r="F19" s="14">
        <v>244</v>
      </c>
      <c r="G19" s="14">
        <f t="shared" si="1"/>
        <v>102</v>
      </c>
      <c r="H19" s="214">
        <f t="shared" si="0"/>
        <v>24.170616113744074</v>
      </c>
    </row>
    <row r="20" spans="2:8" ht="15" customHeight="1" x14ac:dyDescent="0.25">
      <c r="B20" s="199" t="s">
        <v>24</v>
      </c>
      <c r="C20" s="290">
        <v>401</v>
      </c>
      <c r="D20" s="290">
        <v>176</v>
      </c>
      <c r="E20" s="201">
        <v>321</v>
      </c>
      <c r="F20" s="201">
        <v>137</v>
      </c>
      <c r="G20" s="201">
        <f t="shared" si="1"/>
        <v>-80</v>
      </c>
      <c r="H20" s="291">
        <f>(E20-C20)*100/C20</f>
        <v>-19.950124688279303</v>
      </c>
    </row>
    <row r="21" spans="2:8" x14ac:dyDescent="0.25">
      <c r="B21" s="12" t="s">
        <v>25</v>
      </c>
      <c r="C21" s="34">
        <v>485</v>
      </c>
      <c r="D21" s="34">
        <v>220</v>
      </c>
      <c r="E21" s="14">
        <v>434</v>
      </c>
      <c r="F21" s="14">
        <v>217</v>
      </c>
      <c r="G21" s="14">
        <f t="shared" si="1"/>
        <v>-51</v>
      </c>
      <c r="H21" s="214">
        <f>(E21-C21)*100/C21</f>
        <v>-10.515463917525773</v>
      </c>
    </row>
    <row r="22" spans="2:8" x14ac:dyDescent="0.25">
      <c r="B22" s="199" t="s">
        <v>26</v>
      </c>
      <c r="C22" s="290">
        <v>807</v>
      </c>
      <c r="D22" s="290">
        <v>417</v>
      </c>
      <c r="E22" s="201">
        <v>760</v>
      </c>
      <c r="F22" s="201">
        <v>418</v>
      </c>
      <c r="G22" s="201">
        <f t="shared" si="1"/>
        <v>-47</v>
      </c>
      <c r="H22" s="291">
        <f>(E22-C22)*100/C22</f>
        <v>-5.8240396530359355</v>
      </c>
    </row>
    <row r="23" spans="2:8" x14ac:dyDescent="0.25">
      <c r="B23" s="12" t="s">
        <v>27</v>
      </c>
      <c r="C23" s="34">
        <v>727</v>
      </c>
      <c r="D23" s="34">
        <v>348</v>
      </c>
      <c r="E23" s="14">
        <v>603</v>
      </c>
      <c r="F23" s="14">
        <v>300</v>
      </c>
      <c r="G23" s="14">
        <f t="shared" si="1"/>
        <v>-124</v>
      </c>
      <c r="H23" s="214">
        <f t="shared" si="0"/>
        <v>-17.056396148555709</v>
      </c>
    </row>
    <row r="24" spans="2:8" x14ac:dyDescent="0.25">
      <c r="B24" s="205" t="s">
        <v>28</v>
      </c>
      <c r="C24" s="293">
        <v>543</v>
      </c>
      <c r="D24" s="293">
        <v>258</v>
      </c>
      <c r="E24" s="294">
        <v>691</v>
      </c>
      <c r="F24" s="294">
        <v>333</v>
      </c>
      <c r="G24" s="201">
        <f t="shared" si="1"/>
        <v>148</v>
      </c>
      <c r="H24" s="291">
        <f t="shared" si="0"/>
        <v>27.25598526703499</v>
      </c>
    </row>
    <row r="25" spans="2:8" x14ac:dyDescent="0.25">
      <c r="B25" s="18" t="s">
        <v>29</v>
      </c>
      <c r="C25" s="87">
        <v>606</v>
      </c>
      <c r="D25" s="87">
        <v>214</v>
      </c>
      <c r="E25" s="85">
        <v>542</v>
      </c>
      <c r="F25" s="85">
        <v>252</v>
      </c>
      <c r="G25" s="14">
        <f t="shared" si="1"/>
        <v>-64</v>
      </c>
      <c r="H25" s="214">
        <f t="shared" si="0"/>
        <v>-10.561056105610561</v>
      </c>
    </row>
    <row r="26" spans="2:8" x14ac:dyDescent="0.25">
      <c r="B26" s="205" t="s">
        <v>30</v>
      </c>
      <c r="C26" s="293">
        <v>776</v>
      </c>
      <c r="D26" s="293">
        <v>407</v>
      </c>
      <c r="E26" s="294">
        <v>710</v>
      </c>
      <c r="F26" s="294">
        <v>355</v>
      </c>
      <c r="G26" s="201">
        <f t="shared" si="1"/>
        <v>-66</v>
      </c>
      <c r="H26" s="291">
        <f t="shared" si="0"/>
        <v>-8.5051546391752577</v>
      </c>
    </row>
    <row r="27" spans="2:8" x14ac:dyDescent="0.25">
      <c r="B27" s="18" t="s">
        <v>31</v>
      </c>
      <c r="C27" s="87">
        <v>971</v>
      </c>
      <c r="D27" s="87">
        <v>491</v>
      </c>
      <c r="E27" s="85">
        <v>766</v>
      </c>
      <c r="F27" s="85">
        <v>410</v>
      </c>
      <c r="G27" s="14">
        <f t="shared" si="1"/>
        <v>-205</v>
      </c>
      <c r="H27" s="214">
        <f t="shared" si="0"/>
        <v>-21.112255406797118</v>
      </c>
    </row>
    <row r="28" spans="2:8" x14ac:dyDescent="0.25">
      <c r="B28" s="205" t="s">
        <v>32</v>
      </c>
      <c r="C28" s="293">
        <v>548</v>
      </c>
      <c r="D28" s="293">
        <v>275</v>
      </c>
      <c r="E28" s="294">
        <v>475</v>
      </c>
      <c r="F28" s="294">
        <v>224</v>
      </c>
      <c r="G28" s="201">
        <f t="shared" si="1"/>
        <v>-73</v>
      </c>
      <c r="H28" s="291">
        <f t="shared" si="0"/>
        <v>-13.321167883211679</v>
      </c>
    </row>
    <row r="29" spans="2:8" x14ac:dyDescent="0.25">
      <c r="B29" s="18" t="s">
        <v>33</v>
      </c>
      <c r="C29" s="87">
        <v>501</v>
      </c>
      <c r="D29" s="87">
        <v>279</v>
      </c>
      <c r="E29" s="85">
        <v>419</v>
      </c>
      <c r="F29" s="85">
        <v>233</v>
      </c>
      <c r="G29" s="14">
        <f t="shared" si="1"/>
        <v>-82</v>
      </c>
      <c r="H29" s="214">
        <f t="shared" si="0"/>
        <v>-16.367265469061877</v>
      </c>
    </row>
    <row r="30" spans="2:8" x14ac:dyDescent="0.25">
      <c r="B30" s="205" t="s">
        <v>34</v>
      </c>
      <c r="C30" s="293">
        <v>665</v>
      </c>
      <c r="D30" s="293">
        <v>325</v>
      </c>
      <c r="E30" s="294">
        <v>613</v>
      </c>
      <c r="F30" s="294">
        <v>288</v>
      </c>
      <c r="G30" s="201">
        <f t="shared" si="1"/>
        <v>-52</v>
      </c>
      <c r="H30" s="291">
        <f t="shared" si="0"/>
        <v>-7.8195488721804507</v>
      </c>
    </row>
    <row r="31" spans="2:8" x14ac:dyDescent="0.25">
      <c r="B31" s="18" t="s">
        <v>35</v>
      </c>
      <c r="C31" s="87">
        <v>289</v>
      </c>
      <c r="D31" s="87">
        <v>139</v>
      </c>
      <c r="E31" s="85">
        <v>259</v>
      </c>
      <c r="F31" s="85">
        <v>132</v>
      </c>
      <c r="G31" s="14">
        <f>SUM(E31-C31)</f>
        <v>-30</v>
      </c>
      <c r="H31" s="214">
        <f t="shared" si="0"/>
        <v>-10.380622837370241</v>
      </c>
    </row>
    <row r="32" spans="2:8" x14ac:dyDescent="0.25">
      <c r="B32" s="205" t="s">
        <v>36</v>
      </c>
      <c r="C32" s="293">
        <v>238</v>
      </c>
      <c r="D32" s="293">
        <v>128</v>
      </c>
      <c r="E32" s="294">
        <v>197</v>
      </c>
      <c r="F32" s="294">
        <v>107</v>
      </c>
      <c r="G32" s="201">
        <f t="shared" si="1"/>
        <v>-41</v>
      </c>
      <c r="H32" s="291">
        <f t="shared" si="0"/>
        <v>-17.22689075630252</v>
      </c>
    </row>
    <row r="33" spans="2:8" x14ac:dyDescent="0.25">
      <c r="B33" s="18" t="s">
        <v>37</v>
      </c>
      <c r="C33" s="87">
        <v>307</v>
      </c>
      <c r="D33" s="87">
        <v>157</v>
      </c>
      <c r="E33" s="85">
        <v>269</v>
      </c>
      <c r="F33" s="85">
        <v>143</v>
      </c>
      <c r="G33" s="14">
        <f t="shared" si="1"/>
        <v>-38</v>
      </c>
      <c r="H33" s="214">
        <f t="shared" si="0"/>
        <v>-12.37785016286645</v>
      </c>
    </row>
    <row r="34" spans="2:8" x14ac:dyDescent="0.25">
      <c r="B34" s="205" t="s">
        <v>38</v>
      </c>
      <c r="C34" s="293">
        <v>910</v>
      </c>
      <c r="D34" s="293">
        <v>484</v>
      </c>
      <c r="E34" s="294">
        <v>735</v>
      </c>
      <c r="F34" s="294">
        <v>422</v>
      </c>
      <c r="G34" s="201">
        <f>SUM(E34-C34)</f>
        <v>-175</v>
      </c>
      <c r="H34" s="291">
        <f t="shared" si="0"/>
        <v>-19.23076923076923</v>
      </c>
    </row>
    <row r="35" spans="2:8" ht="15.75" thickBot="1" x14ac:dyDescent="0.3">
      <c r="B35" s="19" t="s">
        <v>39</v>
      </c>
      <c r="C35" s="88">
        <v>260</v>
      </c>
      <c r="D35" s="88">
        <v>109</v>
      </c>
      <c r="E35" s="86">
        <v>243</v>
      </c>
      <c r="F35" s="86">
        <v>131</v>
      </c>
      <c r="G35" s="21">
        <f>SUM(E35-C35)</f>
        <v>-17</v>
      </c>
      <c r="H35" s="215">
        <f>(E35-C35)*100/C35</f>
        <v>-6.5384615384615383</v>
      </c>
    </row>
    <row r="36" spans="2:8" x14ac:dyDescent="0.25">
      <c r="C36" s="25"/>
      <c r="D36" s="25"/>
      <c r="E36" s="25"/>
      <c r="F36" s="25"/>
    </row>
  </sheetData>
  <mergeCells count="6">
    <mergeCell ref="B10:H10"/>
    <mergeCell ref="B5:B6"/>
    <mergeCell ref="E5:F5"/>
    <mergeCell ref="G5:G6"/>
    <mergeCell ref="H5:H6"/>
    <mergeCell ref="C5:D5"/>
  </mergeCells>
  <printOptions horizontalCentered="1"/>
  <pageMargins left="0" right="0" top="0" bottom="0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B2:F44"/>
  <sheetViews>
    <sheetView zoomScaleNormal="100" workbookViewId="0">
      <selection activeCell="B1" sqref="B1"/>
    </sheetView>
  </sheetViews>
  <sheetFormatPr defaultRowHeight="15" x14ac:dyDescent="0.25"/>
  <cols>
    <col min="1" max="1" width="3" style="9" customWidth="1"/>
    <col min="2" max="2" width="27" style="9" customWidth="1"/>
    <col min="3" max="4" width="14.7109375" style="9" customWidth="1"/>
    <col min="5" max="5" width="14.28515625" style="9" customWidth="1"/>
    <col min="6" max="6" width="13.7109375" style="9" customWidth="1"/>
    <col min="7" max="16384" width="9.140625" style="9"/>
  </cols>
  <sheetData>
    <row r="2" spans="2:6" x14ac:dyDescent="0.25">
      <c r="B2" s="9" t="s">
        <v>296</v>
      </c>
    </row>
    <row r="3" spans="2:6" ht="16.5" customHeight="1" x14ac:dyDescent="0.25">
      <c r="B3" s="9" t="s">
        <v>104</v>
      </c>
    </row>
    <row r="4" spans="2:6" ht="16.5" customHeight="1" thickBot="1" x14ac:dyDescent="0.3"/>
    <row r="5" spans="2:6" s="101" customFormat="1" ht="39.75" customHeight="1" x14ac:dyDescent="0.25">
      <c r="B5" s="756" t="s">
        <v>177</v>
      </c>
      <c r="C5" s="765" t="s">
        <v>311</v>
      </c>
      <c r="D5" s="766"/>
      <c r="E5" s="765" t="s">
        <v>312</v>
      </c>
      <c r="F5" s="766"/>
    </row>
    <row r="6" spans="2:6" s="101" customFormat="1" ht="29.25" customHeight="1" thickBot="1" x14ac:dyDescent="0.3">
      <c r="B6" s="757"/>
      <c r="C6" s="460" t="s">
        <v>111</v>
      </c>
      <c r="D6" s="297" t="s">
        <v>145</v>
      </c>
      <c r="E6" s="94" t="s">
        <v>111</v>
      </c>
      <c r="F6" s="66" t="s">
        <v>145</v>
      </c>
    </row>
    <row r="7" spans="2:6" ht="15.75" thickBot="1" x14ac:dyDescent="0.3">
      <c r="B7" s="298" t="s">
        <v>2</v>
      </c>
      <c r="C7" s="299">
        <f t="shared" ref="C7" si="0">SUM(C9:C14)</f>
        <v>120550</v>
      </c>
      <c r="D7" s="300">
        <f>SUM(D9:D14)</f>
        <v>100</v>
      </c>
      <c r="E7" s="301">
        <f>SUM(E9:E14)</f>
        <v>107982</v>
      </c>
      <c r="F7" s="300">
        <f>SUM(F9:F14)</f>
        <v>100</v>
      </c>
    </row>
    <row r="8" spans="2:6" ht="15.75" thickBot="1" x14ac:dyDescent="0.3">
      <c r="B8" s="128" t="s">
        <v>67</v>
      </c>
      <c r="C8" s="129"/>
      <c r="D8" s="463"/>
      <c r="E8" s="129"/>
      <c r="F8" s="130"/>
    </row>
    <row r="9" spans="2:6" ht="15.75" thickTop="1" x14ac:dyDescent="0.25">
      <c r="B9" s="308" t="s">
        <v>45</v>
      </c>
      <c r="C9" s="304">
        <v>19419</v>
      </c>
      <c r="D9" s="303">
        <f>SUM(C9/C7*100)</f>
        <v>16.108668602239735</v>
      </c>
      <c r="E9" s="304">
        <v>15917</v>
      </c>
      <c r="F9" s="303">
        <f>SUM(E9/E7*100)</f>
        <v>14.74041969957956</v>
      </c>
    </row>
    <row r="10" spans="2:6" x14ac:dyDescent="0.25">
      <c r="B10" s="216" t="s">
        <v>46</v>
      </c>
      <c r="C10" s="13">
        <v>36435</v>
      </c>
      <c r="D10" s="29">
        <f>SUM(C10/C7*100)</f>
        <v>30.223973454997928</v>
      </c>
      <c r="E10" s="13">
        <v>32960</v>
      </c>
      <c r="F10" s="29">
        <f>SUM(E10/E7*100)</f>
        <v>30.523605786149545</v>
      </c>
    </row>
    <row r="11" spans="2:6" x14ac:dyDescent="0.25">
      <c r="B11" s="309" t="s">
        <v>47</v>
      </c>
      <c r="C11" s="200">
        <v>26587</v>
      </c>
      <c r="D11" s="230">
        <f>SUM(C11/C7*100)</f>
        <v>22.054749066777273</v>
      </c>
      <c r="E11" s="200">
        <v>24003</v>
      </c>
      <c r="F11" s="230">
        <f>SUM(E11/E7*100)</f>
        <v>22.228704784130688</v>
      </c>
    </row>
    <row r="12" spans="2:6" x14ac:dyDescent="0.25">
      <c r="B12" s="216" t="s">
        <v>48</v>
      </c>
      <c r="C12" s="13">
        <v>22212</v>
      </c>
      <c r="D12" s="29">
        <f>SUM(C12/C7*100)</f>
        <v>18.425549564496059</v>
      </c>
      <c r="E12" s="13">
        <v>19798</v>
      </c>
      <c r="F12" s="29">
        <f>SUM(E12/E7*100)</f>
        <v>18.334537237687762</v>
      </c>
    </row>
    <row r="13" spans="2:6" x14ac:dyDescent="0.25">
      <c r="B13" s="309" t="s">
        <v>49</v>
      </c>
      <c r="C13" s="200">
        <v>11392</v>
      </c>
      <c r="D13" s="230">
        <f>SUM(C13/C7*100)</f>
        <v>9.4500207382828698</v>
      </c>
      <c r="E13" s="200">
        <v>10377</v>
      </c>
      <c r="F13" s="230">
        <f>SUM(E13/E7*100)</f>
        <v>9.6099349891648611</v>
      </c>
    </row>
    <row r="14" spans="2:6" ht="15.75" thickBot="1" x14ac:dyDescent="0.3">
      <c r="B14" s="217" t="s">
        <v>68</v>
      </c>
      <c r="C14" s="20">
        <v>4505</v>
      </c>
      <c r="D14" s="37">
        <f>SUM(C14/C7*100)</f>
        <v>3.7370385732061382</v>
      </c>
      <c r="E14" s="20">
        <v>4927</v>
      </c>
      <c r="F14" s="37">
        <f>SUM(E14/E7*100)</f>
        <v>4.5627975032875847</v>
      </c>
    </row>
    <row r="16" spans="2:6" x14ac:dyDescent="0.25">
      <c r="B16" s="9" t="s">
        <v>297</v>
      </c>
    </row>
    <row r="17" spans="2:6" x14ac:dyDescent="0.25">
      <c r="B17" s="9" t="s">
        <v>137</v>
      </c>
    </row>
    <row r="18" spans="2:6" ht="15.75" thickBot="1" x14ac:dyDescent="0.3"/>
    <row r="19" spans="2:6" ht="15.75" customHeight="1" x14ac:dyDescent="0.25">
      <c r="B19" s="719" t="s">
        <v>177</v>
      </c>
      <c r="C19" s="761" t="s">
        <v>311</v>
      </c>
      <c r="D19" s="762"/>
      <c r="E19" s="761" t="s">
        <v>312</v>
      </c>
      <c r="F19" s="762"/>
    </row>
    <row r="20" spans="2:6" ht="24" customHeight="1" x14ac:dyDescent="0.25">
      <c r="B20" s="720"/>
      <c r="C20" s="763"/>
      <c r="D20" s="764"/>
      <c r="E20" s="763"/>
      <c r="F20" s="764"/>
    </row>
    <row r="21" spans="2:6" ht="30.75" customHeight="1" thickBot="1" x14ac:dyDescent="0.3">
      <c r="B21" s="721"/>
      <c r="C21" s="305" t="s">
        <v>111</v>
      </c>
      <c r="D21" s="306" t="s">
        <v>145</v>
      </c>
      <c r="E21" s="307" t="s">
        <v>111</v>
      </c>
      <c r="F21" s="306" t="s">
        <v>145</v>
      </c>
    </row>
    <row r="22" spans="2:6" ht="15.75" thickBot="1" x14ac:dyDescent="0.3">
      <c r="B22" s="298" t="s">
        <v>2</v>
      </c>
      <c r="C22" s="299">
        <f t="shared" ref="C22:F22" si="1">SUM(C24:C28)</f>
        <v>120550</v>
      </c>
      <c r="D22" s="300">
        <f t="shared" si="1"/>
        <v>100</v>
      </c>
      <c r="E22" s="301">
        <f t="shared" si="1"/>
        <v>107982</v>
      </c>
      <c r="F22" s="300">
        <f t="shared" si="1"/>
        <v>100</v>
      </c>
    </row>
    <row r="23" spans="2:6" ht="15.75" thickBot="1" x14ac:dyDescent="0.3">
      <c r="B23" s="128" t="s">
        <v>69</v>
      </c>
      <c r="C23" s="129"/>
      <c r="D23" s="463"/>
      <c r="E23" s="129"/>
      <c r="F23" s="130"/>
    </row>
    <row r="24" spans="2:6" ht="15.75" thickTop="1" x14ac:dyDescent="0.25">
      <c r="B24" s="308" t="s">
        <v>70</v>
      </c>
      <c r="C24" s="302">
        <v>16310</v>
      </c>
      <c r="D24" s="303">
        <f>SUM(C24/C22*100)</f>
        <v>13.529655744504353</v>
      </c>
      <c r="E24" s="304">
        <v>15389</v>
      </c>
      <c r="F24" s="303">
        <f>SUM(E24/E22*100)</f>
        <v>14.251449315626679</v>
      </c>
    </row>
    <row r="25" spans="2:6" ht="30" x14ac:dyDescent="0.25">
      <c r="B25" s="216" t="s">
        <v>71</v>
      </c>
      <c r="C25" s="34">
        <v>30441</v>
      </c>
      <c r="D25" s="29">
        <f>SUM(C25/C22*100)</f>
        <v>25.251762754043966</v>
      </c>
      <c r="E25" s="13">
        <v>27303</v>
      </c>
      <c r="F25" s="29">
        <f>SUM(E25/E22*100)</f>
        <v>25.284769683836195</v>
      </c>
    </row>
    <row r="26" spans="2:6" x14ac:dyDescent="0.25">
      <c r="B26" s="309" t="s">
        <v>72</v>
      </c>
      <c r="C26" s="290">
        <v>12883</v>
      </c>
      <c r="D26" s="230">
        <f>SUM(C26/C22*100)</f>
        <v>10.686851928660307</v>
      </c>
      <c r="E26" s="200">
        <v>11519</v>
      </c>
      <c r="F26" s="230">
        <f>SUM(E26/E22*100)</f>
        <v>10.667518660517494</v>
      </c>
    </row>
    <row r="27" spans="2:6" x14ac:dyDescent="0.25">
      <c r="B27" s="216" t="s">
        <v>73</v>
      </c>
      <c r="C27" s="34">
        <v>35923</v>
      </c>
      <c r="D27" s="29">
        <f>SUM(C27/C22*100)</f>
        <v>29.799253421816672</v>
      </c>
      <c r="E27" s="13">
        <v>31345</v>
      </c>
      <c r="F27" s="29">
        <f>SUM(E27/E22*100)</f>
        <v>29.027986145839119</v>
      </c>
    </row>
    <row r="28" spans="2:6" ht="15.75" thickBot="1" x14ac:dyDescent="0.3">
      <c r="B28" s="310" t="s">
        <v>74</v>
      </c>
      <c r="C28" s="311">
        <v>24993</v>
      </c>
      <c r="D28" s="233">
        <f>SUM(C28/C22*100)</f>
        <v>20.732476150974698</v>
      </c>
      <c r="E28" s="232">
        <v>22426</v>
      </c>
      <c r="F28" s="233">
        <f>SUM(E28/E22*100)</f>
        <v>20.768276194180512</v>
      </c>
    </row>
    <row r="30" spans="2:6" x14ac:dyDescent="0.25">
      <c r="B30" s="9" t="s">
        <v>298</v>
      </c>
    </row>
    <row r="31" spans="2:6" x14ac:dyDescent="0.25">
      <c r="B31" s="9" t="s">
        <v>137</v>
      </c>
    </row>
    <row r="32" spans="2:6" ht="15.75" thickBot="1" x14ac:dyDescent="0.3"/>
    <row r="33" spans="2:6" ht="15.75" customHeight="1" x14ac:dyDescent="0.25">
      <c r="B33" s="719" t="s">
        <v>177</v>
      </c>
      <c r="C33" s="761" t="s">
        <v>311</v>
      </c>
      <c r="D33" s="762"/>
      <c r="E33" s="761" t="s">
        <v>312</v>
      </c>
      <c r="F33" s="762"/>
    </row>
    <row r="34" spans="2:6" ht="24" customHeight="1" x14ac:dyDescent="0.25">
      <c r="B34" s="720"/>
      <c r="C34" s="763"/>
      <c r="D34" s="764"/>
      <c r="E34" s="763"/>
      <c r="F34" s="764"/>
    </row>
    <row r="35" spans="2:6" ht="27" customHeight="1" thickBot="1" x14ac:dyDescent="0.3">
      <c r="B35" s="721"/>
      <c r="C35" s="305" t="s">
        <v>111</v>
      </c>
      <c r="D35" s="306" t="s">
        <v>145</v>
      </c>
      <c r="E35" s="307" t="s">
        <v>111</v>
      </c>
      <c r="F35" s="306" t="s">
        <v>145</v>
      </c>
    </row>
    <row r="36" spans="2:6" ht="15.75" thickBot="1" x14ac:dyDescent="0.3">
      <c r="B36" s="298" t="s">
        <v>2</v>
      </c>
      <c r="C36" s="299">
        <f t="shared" ref="C36:F36" si="2">SUM(C38:C44)</f>
        <v>120550</v>
      </c>
      <c r="D36" s="300">
        <f t="shared" si="2"/>
        <v>100</v>
      </c>
      <c r="E36" s="301">
        <f t="shared" si="2"/>
        <v>107982</v>
      </c>
      <c r="F36" s="300">
        <f t="shared" si="2"/>
        <v>100</v>
      </c>
    </row>
    <row r="37" spans="2:6" ht="15.75" thickBot="1" x14ac:dyDescent="0.3">
      <c r="B37" s="128" t="s">
        <v>168</v>
      </c>
      <c r="C37" s="129"/>
      <c r="D37" s="463"/>
      <c r="E37" s="129"/>
      <c r="F37" s="130"/>
    </row>
    <row r="38" spans="2:6" ht="15.75" thickTop="1" x14ac:dyDescent="0.25">
      <c r="B38" s="308" t="s">
        <v>54</v>
      </c>
      <c r="C38" s="302">
        <v>21200</v>
      </c>
      <c r="D38" s="303">
        <f>SUM(C38/C36*100)</f>
        <v>17.58606387391124</v>
      </c>
      <c r="E38" s="304">
        <v>20196</v>
      </c>
      <c r="F38" s="303">
        <f>SUM(E38/E36*100)</f>
        <v>18.703117186197698</v>
      </c>
    </row>
    <row r="39" spans="2:6" x14ac:dyDescent="0.25">
      <c r="B39" s="216" t="s">
        <v>75</v>
      </c>
      <c r="C39" s="34">
        <v>26780</v>
      </c>
      <c r="D39" s="29">
        <f>SUM(C39/C36*100)</f>
        <v>22.21484861053505</v>
      </c>
      <c r="E39" s="13">
        <v>24575</v>
      </c>
      <c r="F39" s="29">
        <f>SUM(E39/E36*100)</f>
        <v>22.758422700079642</v>
      </c>
    </row>
    <row r="40" spans="2:6" x14ac:dyDescent="0.25">
      <c r="B40" s="309" t="s">
        <v>76</v>
      </c>
      <c r="C40" s="290">
        <v>16992</v>
      </c>
      <c r="D40" s="230">
        <f>SUM(C40/C36*100)</f>
        <v>14.095396101202819</v>
      </c>
      <c r="E40" s="200">
        <v>15640</v>
      </c>
      <c r="F40" s="230">
        <f>SUM(E40/E36*100)</f>
        <v>14.483895464058824</v>
      </c>
    </row>
    <row r="41" spans="2:6" x14ac:dyDescent="0.25">
      <c r="B41" s="216" t="s">
        <v>77</v>
      </c>
      <c r="C41" s="34">
        <v>17449</v>
      </c>
      <c r="D41" s="29">
        <f>SUM(C41/C36*100)</f>
        <v>14.474491912069681</v>
      </c>
      <c r="E41" s="13">
        <v>15518</v>
      </c>
      <c r="F41" s="29">
        <f>SUM(E41/E36*100)</f>
        <v>14.370913670796984</v>
      </c>
    </row>
    <row r="42" spans="2:6" x14ac:dyDescent="0.25">
      <c r="B42" s="313" t="s">
        <v>78</v>
      </c>
      <c r="C42" s="312">
        <v>10619</v>
      </c>
      <c r="D42" s="237">
        <f>SUM(C42/C36*100)</f>
        <v>8.8087930319369558</v>
      </c>
      <c r="E42" s="236">
        <v>9229</v>
      </c>
      <c r="F42" s="237">
        <f>SUM(E42/E36*100)</f>
        <v>8.5467948361763995</v>
      </c>
    </row>
    <row r="43" spans="2:6" x14ac:dyDescent="0.25">
      <c r="B43" s="314" t="s">
        <v>61</v>
      </c>
      <c r="C43" s="35">
        <v>3902</v>
      </c>
      <c r="D43" s="31">
        <f>SUM(C43/C36*100)</f>
        <v>3.2368311903774365</v>
      </c>
      <c r="E43" s="45">
        <v>3199</v>
      </c>
      <c r="F43" s="31">
        <f>SUM(E43/E36*100)</f>
        <v>2.9625307921690651</v>
      </c>
    </row>
    <row r="44" spans="2:6" ht="15.75" thickBot="1" x14ac:dyDescent="0.3">
      <c r="B44" s="310" t="s">
        <v>55</v>
      </c>
      <c r="C44" s="311">
        <v>23608</v>
      </c>
      <c r="D44" s="233">
        <f>SUM(C44/C36*100)</f>
        <v>19.583575279966819</v>
      </c>
      <c r="E44" s="232">
        <v>19625</v>
      </c>
      <c r="F44" s="233">
        <f>SUM(E44/E36*100)</f>
        <v>18.174325350521382</v>
      </c>
    </row>
  </sheetData>
  <mergeCells count="9">
    <mergeCell ref="B33:B35"/>
    <mergeCell ref="E33:F34"/>
    <mergeCell ref="B5:B6"/>
    <mergeCell ref="E5:F5"/>
    <mergeCell ref="B19:B21"/>
    <mergeCell ref="E19:F20"/>
    <mergeCell ref="C5:D5"/>
    <mergeCell ref="C19:D20"/>
    <mergeCell ref="C33:D34"/>
  </mergeCells>
  <printOptions horizontalCentered="1"/>
  <pageMargins left="0.70866141732283472" right="0.70866141732283472" top="0.74803149606299213" bottom="0.3937007874015748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1</vt:lpstr>
      <vt:lpstr>2</vt:lpstr>
      <vt:lpstr>3</vt:lpstr>
      <vt:lpstr>4</vt:lpstr>
      <vt:lpstr>5</vt:lpstr>
      <vt:lpstr>6</vt:lpstr>
      <vt:lpstr>7</vt:lpstr>
      <vt:lpstr>8</vt:lpstr>
      <vt:lpstr>9-11</vt:lpstr>
      <vt:lpstr>12-14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wyk1</vt:lpstr>
      <vt:lpstr>wyk2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Kawalec</dc:creator>
  <cp:lastModifiedBy>WUP</cp:lastModifiedBy>
  <cp:lastPrinted>2016-07-20T09:18:49Z</cp:lastPrinted>
  <dcterms:created xsi:type="dcterms:W3CDTF">2016-01-29T08:03:05Z</dcterms:created>
  <dcterms:modified xsi:type="dcterms:W3CDTF">2017-09-01T06:33:12Z</dcterms:modified>
</cp:coreProperties>
</file>